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770" windowHeight="5370" tabRatio="718" firstSheet="1" activeTab="9"/>
  </bookViews>
  <sheets>
    <sheet name="Титул" sheetId="5" r:id="rId1"/>
    <sheet name="Содержание" sheetId="14" r:id="rId2"/>
    <sheet name="Введение" sheetId="7" r:id="rId3"/>
    <sheet name="площади" sheetId="3" r:id="rId4"/>
    <sheet name="дождевые" sheetId="8" r:id="rId5"/>
    <sheet name="талые" sheetId="9" r:id="rId6"/>
    <sheet name="масса общая+сводная" sheetId="10" r:id="rId7"/>
    <sheet name="расчет платы" sheetId="11" r:id="rId8"/>
    <sheet name="расчет" sheetId="1" r:id="rId9"/>
    <sheet name="ливн расчет" sheetId="4" r:id="rId10"/>
    <sheet name="План мер" sheetId="12" r:id="rId11"/>
    <sheet name="Литер" sheetId="13" r:id="rId12"/>
  </sheets>
  <definedNames>
    <definedName name="_Regression_Int" localSheetId="8" hidden="1">1</definedName>
    <definedName name="_xlnm.Print_Area" localSheetId="4">дождевые!$A$1:$K$36</definedName>
    <definedName name="_xlnm.Print_Area" localSheetId="6">'масса общая+сводная'!$A$1:$I$26</definedName>
    <definedName name="_xlnm.Print_Area" localSheetId="10">'План мер'!$A$1:$G$11</definedName>
    <definedName name="_xlnm.Print_Area" localSheetId="3">площади!$A$8:$I$39</definedName>
    <definedName name="_xlnm.Print_Area" localSheetId="8">расчет!$A$1:$K$48</definedName>
    <definedName name="Область_печати_ИМ" localSheetId="8">расчет!$A$1:$K$48</definedName>
  </definedNames>
  <calcPr calcId="125725" refMode="R1C1"/>
</workbook>
</file>

<file path=xl/calcChain.xml><?xml version="1.0" encoding="utf-8"?>
<calcChain xmlns="http://schemas.openxmlformats.org/spreadsheetml/2006/main">
  <c r="L20" i="3"/>
  <c r="L18"/>
  <c r="L16"/>
  <c r="L14"/>
  <c r="L12"/>
  <c r="L5"/>
  <c r="A129" i="4"/>
  <c r="K135"/>
  <c r="K136"/>
  <c r="L136" s="1"/>
  <c r="K137"/>
  <c r="F138"/>
  <c r="L137"/>
  <c r="F137"/>
  <c r="F136"/>
  <c r="L135"/>
  <c r="F135"/>
  <c r="A100"/>
  <c r="K106"/>
  <c r="L106" s="1"/>
  <c r="K107"/>
  <c r="K108"/>
  <c r="L108" s="1"/>
  <c r="F109"/>
  <c r="F108"/>
  <c r="L107"/>
  <c r="F107"/>
  <c r="F106"/>
  <c r="F74"/>
  <c r="A68"/>
  <c r="K74"/>
  <c r="L74" s="1"/>
  <c r="K75"/>
  <c r="K76"/>
  <c r="L76" s="1"/>
  <c r="F77"/>
  <c r="F76"/>
  <c r="L75"/>
  <c r="F75"/>
  <c r="K41"/>
  <c r="Q41" s="1"/>
  <c r="K42"/>
  <c r="L42" s="1"/>
  <c r="K43"/>
  <c r="F44"/>
  <c r="L43"/>
  <c r="F43"/>
  <c r="F42"/>
  <c r="A35"/>
  <c r="E10"/>
  <c r="F10" s="1"/>
  <c r="K10"/>
  <c r="K11"/>
  <c r="K12"/>
  <c r="F13"/>
  <c r="F12"/>
  <c r="F11"/>
  <c r="E23" i="1"/>
  <c r="D23"/>
  <c r="E22"/>
  <c r="D22"/>
  <c r="E21"/>
  <c r="E20"/>
  <c r="I23"/>
  <c r="E88"/>
  <c r="M89"/>
  <c r="M65"/>
  <c r="E64"/>
  <c r="M66"/>
  <c r="E65"/>
  <c r="M67"/>
  <c r="E66"/>
  <c r="M68"/>
  <c r="E67"/>
  <c r="M69"/>
  <c r="E68"/>
  <c r="M70"/>
  <c r="E69"/>
  <c r="M71"/>
  <c r="E70"/>
  <c r="M72"/>
  <c r="E71"/>
  <c r="M73"/>
  <c r="E72"/>
  <c r="M74"/>
  <c r="E73"/>
  <c r="M75"/>
  <c r="E74"/>
  <c r="M90"/>
  <c r="E89"/>
  <c r="M91"/>
  <c r="E90"/>
  <c r="M92"/>
  <c r="E91"/>
  <c r="M93"/>
  <c r="E92"/>
  <c r="M94"/>
  <c r="E93"/>
  <c r="M95"/>
  <c r="E94"/>
  <c r="M96"/>
  <c r="E95"/>
  <c r="M97"/>
  <c r="E96"/>
  <c r="M98"/>
  <c r="E97"/>
  <c r="M99"/>
  <c r="E98"/>
  <c r="I22"/>
  <c r="I20"/>
  <c r="I21"/>
  <c r="C39" i="3"/>
  <c r="F17"/>
  <c r="E17"/>
  <c r="D17"/>
  <c r="C17"/>
  <c r="H16"/>
  <c r="D27" s="1"/>
  <c r="E34" s="1"/>
  <c r="H15"/>
  <c r="C26" i="9" s="1"/>
  <c r="H14" i="3"/>
  <c r="E29" i="8" s="1"/>
  <c r="H13" i="3"/>
  <c r="C24" i="9" s="1"/>
  <c r="H12" i="3"/>
  <c r="E27" i="8" s="1"/>
  <c r="K13" i="1"/>
  <c r="J13"/>
  <c r="E2" i="5"/>
  <c r="C18" i="9"/>
  <c r="E23" s="1"/>
  <c r="G5" i="5"/>
  <c r="F8" i="12"/>
  <c r="F9"/>
  <c r="F7"/>
  <c r="B24" i="7"/>
  <c r="A8"/>
  <c r="E3" i="5"/>
  <c r="L10" i="4"/>
  <c r="L12"/>
  <c r="L11"/>
  <c r="F6" i="1"/>
  <c r="F5"/>
  <c r="A4" i="4"/>
  <c r="B12" i="3"/>
  <c r="L41" i="4" l="1"/>
  <c r="C31" i="8"/>
  <c r="H31"/>
  <c r="D104" i="10" s="1"/>
  <c r="H17" i="3"/>
  <c r="F19" s="1"/>
  <c r="D32" i="7" s="1"/>
  <c r="D25" i="3"/>
  <c r="E32" s="1"/>
  <c r="L22"/>
  <c r="L26"/>
  <c r="G25" i="9" s="1"/>
  <c r="F68" i="10" s="1"/>
  <c r="L30" i="3"/>
  <c r="G27" i="9" s="1"/>
  <c r="F104" i="10" s="1"/>
  <c r="C23" i="9"/>
  <c r="C25"/>
  <c r="C27"/>
  <c r="D23" i="3"/>
  <c r="E30" s="1"/>
  <c r="D24"/>
  <c r="E31" s="1"/>
  <c r="C28" i="8" s="1"/>
  <c r="D26" i="3"/>
  <c r="E33" s="1"/>
  <c r="C30" i="8" s="1"/>
  <c r="L24" i="3"/>
  <c r="G24" i="9" s="1"/>
  <c r="F50" i="10" s="1"/>
  <c r="L28" i="3"/>
  <c r="G26" i="9" s="1"/>
  <c r="F86" i="10" s="1"/>
  <c r="H30" i="8"/>
  <c r="D86" i="10" s="1"/>
  <c r="E28" i="8"/>
  <c r="E30"/>
  <c r="E31"/>
  <c r="G87" i="10" l="1"/>
  <c r="G89"/>
  <c r="I87"/>
  <c r="D106" i="4" s="1"/>
  <c r="I88" i="10"/>
  <c r="D107" i="4" s="1"/>
  <c r="I89" i="10"/>
  <c r="D108" i="4" s="1"/>
  <c r="I90" i="10"/>
  <c r="D109" i="4" s="1"/>
  <c r="I91" i="10"/>
  <c r="D110" i="4" s="1"/>
  <c r="I92" i="10"/>
  <c r="D111" i="4" s="1"/>
  <c r="I93" i="10"/>
  <c r="D112" i="4" s="1"/>
  <c r="I94" i="10"/>
  <c r="D113" i="4" s="1"/>
  <c r="I95" i="10"/>
  <c r="D114" i="4" s="1"/>
  <c r="I96" i="10"/>
  <c r="D115" i="4" s="1"/>
  <c r="I97" i="10"/>
  <c r="D116" i="4" s="1"/>
  <c r="I98" i="10"/>
  <c r="D117" i="4" s="1"/>
  <c r="I99" i="10"/>
  <c r="D118" i="4" s="1"/>
  <c r="I100" i="10"/>
  <c r="D119" i="4" s="1"/>
  <c r="I101" i="10"/>
  <c r="D120" i="4" s="1"/>
  <c r="I102" i="10"/>
  <c r="D121" i="4" s="1"/>
  <c r="I103" i="10"/>
  <c r="D122" i="4" s="1"/>
  <c r="G90" i="10"/>
  <c r="G88"/>
  <c r="H29" i="8"/>
  <c r="D68" i="10" s="1"/>
  <c r="C29" i="8"/>
  <c r="I106" i="10"/>
  <c r="D136" i="4" s="1"/>
  <c r="I108" i="10"/>
  <c r="D138" i="4" s="1"/>
  <c r="I110" i="10"/>
  <c r="D140" i="4" s="1"/>
  <c r="I112" i="10"/>
  <c r="D142" i="4" s="1"/>
  <c r="I114" i="10"/>
  <c r="D144" i="4" s="1"/>
  <c r="I116" i="10"/>
  <c r="D146" i="4" s="1"/>
  <c r="I118" i="10"/>
  <c r="D148" i="4" s="1"/>
  <c r="I120" i="10"/>
  <c r="D150" i="4" s="1"/>
  <c r="I107" i="10"/>
  <c r="D137" i="4" s="1"/>
  <c r="I111" i="10"/>
  <c r="D141" i="4" s="1"/>
  <c r="I115" i="10"/>
  <c r="D145" i="4" s="1"/>
  <c r="I119" i="10"/>
  <c r="D149" i="4" s="1"/>
  <c r="G105" i="10"/>
  <c r="G107"/>
  <c r="I105"/>
  <c r="D135" i="4" s="1"/>
  <c r="I109" i="10"/>
  <c r="D139" i="4" s="1"/>
  <c r="I113" i="10"/>
  <c r="D143" i="4" s="1"/>
  <c r="I117" i="10"/>
  <c r="D147" i="4" s="1"/>
  <c r="I121" i="10"/>
  <c r="D151" i="4" s="1"/>
  <c r="G108" i="10"/>
  <c r="G106"/>
  <c r="C27" i="8"/>
  <c r="G23" i="9"/>
  <c r="F32" i="10" s="1"/>
  <c r="N64" i="1"/>
  <c r="H28" i="8"/>
  <c r="D50" i="10" s="1"/>
  <c r="N88" i="1" l="1"/>
  <c r="N89" s="1"/>
  <c r="N65"/>
  <c r="F63"/>
  <c r="H27" i="8"/>
  <c r="D32" i="10" s="1"/>
  <c r="G151" i="4"/>
  <c r="P151" s="1"/>
  <c r="S151" s="1"/>
  <c r="F151"/>
  <c r="G143"/>
  <c r="P143" s="1"/>
  <c r="S143" s="1"/>
  <c r="F143"/>
  <c r="G135"/>
  <c r="P135" s="1"/>
  <c r="H135"/>
  <c r="Q135" s="1"/>
  <c r="F145"/>
  <c r="G145"/>
  <c r="P145" s="1"/>
  <c r="S145" s="1"/>
  <c r="H137"/>
  <c r="Q137" s="1"/>
  <c r="G137"/>
  <c r="P137" s="1"/>
  <c r="G148"/>
  <c r="P148" s="1"/>
  <c r="S148" s="1"/>
  <c r="F148"/>
  <c r="G144"/>
  <c r="P144" s="1"/>
  <c r="S144" s="1"/>
  <c r="F144"/>
  <c r="G140"/>
  <c r="P140" s="1"/>
  <c r="S140" s="1"/>
  <c r="F140"/>
  <c r="G136"/>
  <c r="P136" s="1"/>
  <c r="H136"/>
  <c r="Q136" s="1"/>
  <c r="I73" i="10"/>
  <c r="D78" i="4" s="1"/>
  <c r="I74" i="10"/>
  <c r="D79" i="4" s="1"/>
  <c r="I75" i="10"/>
  <c r="D80" i="4" s="1"/>
  <c r="I76" i="10"/>
  <c r="D81" i="4" s="1"/>
  <c r="I77" i="10"/>
  <c r="D82" i="4" s="1"/>
  <c r="I78" i="10"/>
  <c r="D83" i="4" s="1"/>
  <c r="I79" i="10"/>
  <c r="D84" i="4" s="1"/>
  <c r="I80" i="10"/>
  <c r="D85" i="4" s="1"/>
  <c r="I81" i="10"/>
  <c r="D86" i="4" s="1"/>
  <c r="I82" i="10"/>
  <c r="D87" i="4" s="1"/>
  <c r="I83" i="10"/>
  <c r="D88" i="4" s="1"/>
  <c r="I84" i="10"/>
  <c r="D89" i="4" s="1"/>
  <c r="I85" i="10"/>
  <c r="D90" i="4" s="1"/>
  <c r="G72" i="10"/>
  <c r="G69"/>
  <c r="I72"/>
  <c r="D77" i="4" s="1"/>
  <c r="I69" i="10"/>
  <c r="D74" i="4" s="1"/>
  <c r="I70" i="10"/>
  <c r="D75" i="4" s="1"/>
  <c r="I71" i="10"/>
  <c r="D76" i="4" s="1"/>
  <c r="G70" i="10"/>
  <c r="G71"/>
  <c r="F121" i="4"/>
  <c r="G121"/>
  <c r="P121" s="1"/>
  <c r="S121" s="1"/>
  <c r="F119"/>
  <c r="G119"/>
  <c r="P119" s="1"/>
  <c r="S119" s="1"/>
  <c r="F117"/>
  <c r="G117"/>
  <c r="P117" s="1"/>
  <c r="S117" s="1"/>
  <c r="F115"/>
  <c r="G115"/>
  <c r="P115" s="1"/>
  <c r="S115" s="1"/>
  <c r="F113"/>
  <c r="G113"/>
  <c r="P113" s="1"/>
  <c r="S113" s="1"/>
  <c r="F111"/>
  <c r="G111"/>
  <c r="P111" s="1"/>
  <c r="S111" s="1"/>
  <c r="G109"/>
  <c r="P109" s="1"/>
  <c r="H109"/>
  <c r="Q109" s="1"/>
  <c r="G107"/>
  <c r="P107" s="1"/>
  <c r="H107"/>
  <c r="Q107" s="1"/>
  <c r="I52" i="10"/>
  <c r="D42" i="4" s="1"/>
  <c r="I54" i="10"/>
  <c r="D44" i="4" s="1"/>
  <c r="I67" i="10"/>
  <c r="D57" i="4" s="1"/>
  <c r="I66" i="10"/>
  <c r="D56" i="4" s="1"/>
  <c r="I65" i="10"/>
  <c r="D55" i="4" s="1"/>
  <c r="I64" i="10"/>
  <c r="D54" i="4" s="1"/>
  <c r="I63" i="10"/>
  <c r="D53" i="4" s="1"/>
  <c r="I62" i="10"/>
  <c r="D52" i="4" s="1"/>
  <c r="I61" i="10"/>
  <c r="D51" i="4" s="1"/>
  <c r="I60" i="10"/>
  <c r="D50" i="4" s="1"/>
  <c r="I59" i="10"/>
  <c r="D49" i="4" s="1"/>
  <c r="I58" i="10"/>
  <c r="D48" i="4" s="1"/>
  <c r="I57" i="10"/>
  <c r="D47" i="4" s="1"/>
  <c r="I56" i="10"/>
  <c r="D46" i="4" s="1"/>
  <c r="I55" i="10"/>
  <c r="D45" i="4" s="1"/>
  <c r="I53" i="10"/>
  <c r="D43" i="4" s="1"/>
  <c r="G51" i="10"/>
  <c r="I51"/>
  <c r="D41" i="4" s="1"/>
  <c r="G54" i="10"/>
  <c r="G52"/>
  <c r="G53"/>
  <c r="G147" i="4"/>
  <c r="P147" s="1"/>
  <c r="S147" s="1"/>
  <c r="F147"/>
  <c r="G139"/>
  <c r="P139" s="1"/>
  <c r="S139" s="1"/>
  <c r="F139"/>
  <c r="F149"/>
  <c r="G149"/>
  <c r="P149" s="1"/>
  <c r="S149" s="1"/>
  <c r="F141"/>
  <c r="G141"/>
  <c r="P141" s="1"/>
  <c r="S141" s="1"/>
  <c r="G150"/>
  <c r="P150" s="1"/>
  <c r="S150" s="1"/>
  <c r="F150"/>
  <c r="G146"/>
  <c r="P146" s="1"/>
  <c r="S146" s="1"/>
  <c r="F146"/>
  <c r="G142"/>
  <c r="P142" s="1"/>
  <c r="S142" s="1"/>
  <c r="F142"/>
  <c r="G138"/>
  <c r="P138" s="1"/>
  <c r="H138"/>
  <c r="Q138" s="1"/>
  <c r="G122"/>
  <c r="P122" s="1"/>
  <c r="S122" s="1"/>
  <c r="F122"/>
  <c r="G120"/>
  <c r="P120" s="1"/>
  <c r="S120" s="1"/>
  <c r="F120"/>
  <c r="G118"/>
  <c r="P118" s="1"/>
  <c r="S118" s="1"/>
  <c r="F118"/>
  <c r="G116"/>
  <c r="P116" s="1"/>
  <c r="S116" s="1"/>
  <c r="F116"/>
  <c r="G114"/>
  <c r="P114" s="1"/>
  <c r="S114" s="1"/>
  <c r="F114"/>
  <c r="G112"/>
  <c r="P112" s="1"/>
  <c r="S112" s="1"/>
  <c r="F112"/>
  <c r="G110"/>
  <c r="P110" s="1"/>
  <c r="S110" s="1"/>
  <c r="F110"/>
  <c r="H108"/>
  <c r="Q108" s="1"/>
  <c r="G108"/>
  <c r="P108" s="1"/>
  <c r="H106"/>
  <c r="Q106" s="1"/>
  <c r="G106"/>
  <c r="P106" s="1"/>
  <c r="Q123" l="1"/>
  <c r="S107"/>
  <c r="S109"/>
  <c r="S108"/>
  <c r="S137"/>
  <c r="S106"/>
  <c r="P123"/>
  <c r="F45"/>
  <c r="G45"/>
  <c r="P45" s="1"/>
  <c r="S45" s="1"/>
  <c r="G47"/>
  <c r="P47" s="1"/>
  <c r="S47" s="1"/>
  <c r="F47"/>
  <c r="F49"/>
  <c r="G49"/>
  <c r="P49" s="1"/>
  <c r="S49" s="1"/>
  <c r="G51"/>
  <c r="P51" s="1"/>
  <c r="S51" s="1"/>
  <c r="F51"/>
  <c r="F53"/>
  <c r="G53"/>
  <c r="P53" s="1"/>
  <c r="S53" s="1"/>
  <c r="G55"/>
  <c r="P55" s="1"/>
  <c r="S55" s="1"/>
  <c r="F55"/>
  <c r="F57"/>
  <c r="G57"/>
  <c r="P57" s="1"/>
  <c r="S57" s="1"/>
  <c r="H42"/>
  <c r="Q42" s="1"/>
  <c r="G42"/>
  <c r="P42" s="1"/>
  <c r="H75"/>
  <c r="Q75" s="1"/>
  <c r="G75"/>
  <c r="P75" s="1"/>
  <c r="H77"/>
  <c r="Q77" s="1"/>
  <c r="G77"/>
  <c r="P77" s="1"/>
  <c r="F89"/>
  <c r="G89"/>
  <c r="P89" s="1"/>
  <c r="S89" s="1"/>
  <c r="G87"/>
  <c r="P87" s="1"/>
  <c r="S87" s="1"/>
  <c r="F87"/>
  <c r="F85"/>
  <c r="G85"/>
  <c r="P85" s="1"/>
  <c r="S85" s="1"/>
  <c r="G83"/>
  <c r="P83" s="1"/>
  <c r="S83" s="1"/>
  <c r="F83"/>
  <c r="F81"/>
  <c r="G81"/>
  <c r="P81" s="1"/>
  <c r="S81" s="1"/>
  <c r="G79"/>
  <c r="P79" s="1"/>
  <c r="S79" s="1"/>
  <c r="F79"/>
  <c r="I34" i="10"/>
  <c r="I35"/>
  <c r="I38"/>
  <c r="I40"/>
  <c r="I33"/>
  <c r="I37"/>
  <c r="I41"/>
  <c r="I42"/>
  <c r="I44"/>
  <c r="I46"/>
  <c r="I48"/>
  <c r="G33"/>
  <c r="G36"/>
  <c r="G34"/>
  <c r="I36"/>
  <c r="I39"/>
  <c r="I43"/>
  <c r="I45"/>
  <c r="I47"/>
  <c r="I49"/>
  <c r="G35"/>
  <c r="N66" i="1"/>
  <c r="O65"/>
  <c r="G41" i="4"/>
  <c r="P41" s="1"/>
  <c r="F41"/>
  <c r="G43"/>
  <c r="P43" s="1"/>
  <c r="H43"/>
  <c r="Q43" s="1"/>
  <c r="G46"/>
  <c r="P46" s="1"/>
  <c r="S46" s="1"/>
  <c r="F46"/>
  <c r="G48"/>
  <c r="P48" s="1"/>
  <c r="S48" s="1"/>
  <c r="F48"/>
  <c r="G50"/>
  <c r="P50" s="1"/>
  <c r="S50" s="1"/>
  <c r="F50"/>
  <c r="G52"/>
  <c r="P52" s="1"/>
  <c r="S52" s="1"/>
  <c r="F52"/>
  <c r="G54"/>
  <c r="P54" s="1"/>
  <c r="S54" s="1"/>
  <c r="F54"/>
  <c r="G56"/>
  <c r="P56" s="1"/>
  <c r="S56" s="1"/>
  <c r="F56"/>
  <c r="H44"/>
  <c r="G44"/>
  <c r="P44" s="1"/>
  <c r="S44" s="1"/>
  <c r="H76"/>
  <c r="Q76" s="1"/>
  <c r="G76"/>
  <c r="P76" s="1"/>
  <c r="H74"/>
  <c r="Q74" s="1"/>
  <c r="Q91" s="1"/>
  <c r="G74"/>
  <c r="P74" s="1"/>
  <c r="F90"/>
  <c r="G90"/>
  <c r="P90" s="1"/>
  <c r="S90" s="1"/>
  <c r="F88"/>
  <c r="G88"/>
  <c r="P88" s="1"/>
  <c r="S88" s="1"/>
  <c r="F86"/>
  <c r="G86"/>
  <c r="P86" s="1"/>
  <c r="S86" s="1"/>
  <c r="F84"/>
  <c r="G84"/>
  <c r="P84" s="1"/>
  <c r="S84" s="1"/>
  <c r="F82"/>
  <c r="G82"/>
  <c r="P82" s="1"/>
  <c r="S82" s="1"/>
  <c r="F80"/>
  <c r="G80"/>
  <c r="P80" s="1"/>
  <c r="S80" s="1"/>
  <c r="F78"/>
  <c r="G78"/>
  <c r="P78" s="1"/>
  <c r="S78" s="1"/>
  <c r="P152"/>
  <c r="S135"/>
  <c r="F87" i="1"/>
  <c r="F88" s="1"/>
  <c r="F64"/>
  <c r="N90"/>
  <c r="O89"/>
  <c r="Q152" i="4"/>
  <c r="S138"/>
  <c r="S136"/>
  <c r="S77" l="1"/>
  <c r="S43"/>
  <c r="S123"/>
  <c r="S75"/>
  <c r="S42"/>
  <c r="N91" i="1"/>
  <c r="O90"/>
  <c r="F65"/>
  <c r="G64"/>
  <c r="S74" i="4"/>
  <c r="P91"/>
  <c r="D24"/>
  <c r="C34" i="1"/>
  <c r="D20" i="4"/>
  <c r="C30" i="1"/>
  <c r="D13" i="4"/>
  <c r="C23" i="1"/>
  <c r="D25" i="4"/>
  <c r="C35" i="1"/>
  <c r="D21" i="4"/>
  <c r="C31" i="1"/>
  <c r="D18" i="4"/>
  <c r="C28" i="1"/>
  <c r="D10" i="4"/>
  <c r="C20" i="1"/>
  <c r="D15" i="4"/>
  <c r="C25" i="1"/>
  <c r="C21"/>
  <c r="D11" i="4"/>
  <c r="S152"/>
  <c r="S76"/>
  <c r="Q58"/>
  <c r="F89" i="1"/>
  <c r="G88"/>
  <c r="S41" i="4"/>
  <c r="P58"/>
  <c r="N67" i="1"/>
  <c r="O66"/>
  <c r="D26" i="4"/>
  <c r="C36" i="1"/>
  <c r="D22" i="4"/>
  <c r="C32" i="1"/>
  <c r="D16" i="4"/>
  <c r="C26" i="1"/>
  <c r="D23" i="4"/>
  <c r="C33" i="1"/>
  <c r="D19" i="4"/>
  <c r="C29" i="1"/>
  <c r="D14" i="4"/>
  <c r="C24" i="1"/>
  <c r="D17" i="4"/>
  <c r="C27" i="1"/>
  <c r="D12" i="4"/>
  <c r="C22" i="1"/>
  <c r="S58" i="4" l="1"/>
  <c r="G17"/>
  <c r="P17" s="1"/>
  <c r="S17" s="1"/>
  <c r="F17"/>
  <c r="G23"/>
  <c r="P23" s="1"/>
  <c r="S23" s="1"/>
  <c r="F23"/>
  <c r="G22" i="1"/>
  <c r="H22" s="1"/>
  <c r="J22"/>
  <c r="K22" s="1"/>
  <c r="E27"/>
  <c r="G27" s="1"/>
  <c r="H27" s="1"/>
  <c r="E24"/>
  <c r="G24" s="1"/>
  <c r="H24" s="1"/>
  <c r="E29"/>
  <c r="G29" s="1"/>
  <c r="H29" s="1"/>
  <c r="E33"/>
  <c r="G33" s="1"/>
  <c r="H33" s="1"/>
  <c r="E26"/>
  <c r="G26" s="1"/>
  <c r="H26" s="1"/>
  <c r="E32"/>
  <c r="G32" s="1"/>
  <c r="H32" s="1"/>
  <c r="E36"/>
  <c r="G36" s="1"/>
  <c r="H36" s="1"/>
  <c r="J21"/>
  <c r="K21" s="1"/>
  <c r="G21"/>
  <c r="H21" s="1"/>
  <c r="G15" i="4"/>
  <c r="P15" s="1"/>
  <c r="S15" s="1"/>
  <c r="F15"/>
  <c r="G10"/>
  <c r="P10" s="1"/>
  <c r="H10"/>
  <c r="Q10" s="1"/>
  <c r="G18"/>
  <c r="P18" s="1"/>
  <c r="S18" s="1"/>
  <c r="F18"/>
  <c r="G21"/>
  <c r="P21" s="1"/>
  <c r="S21" s="1"/>
  <c r="F21"/>
  <c r="G25"/>
  <c r="P25" s="1"/>
  <c r="S25" s="1"/>
  <c r="F25"/>
  <c r="G13"/>
  <c r="P13" s="1"/>
  <c r="S13" s="1"/>
  <c r="H13"/>
  <c r="G20"/>
  <c r="P20" s="1"/>
  <c r="S20" s="1"/>
  <c r="F20"/>
  <c r="G24"/>
  <c r="P24" s="1"/>
  <c r="S24" s="1"/>
  <c r="F24"/>
  <c r="F66" i="1"/>
  <c r="G65"/>
  <c r="N92"/>
  <c r="O91"/>
  <c r="S91" i="4"/>
  <c r="G12"/>
  <c r="P12" s="1"/>
  <c r="H12"/>
  <c r="Q12" s="1"/>
  <c r="G14"/>
  <c r="P14" s="1"/>
  <c r="S14" s="1"/>
  <c r="F14"/>
  <c r="G19"/>
  <c r="P19" s="1"/>
  <c r="S19" s="1"/>
  <c r="F19"/>
  <c r="G16"/>
  <c r="P16" s="1"/>
  <c r="S16" s="1"/>
  <c r="F16"/>
  <c r="G22"/>
  <c r="P22" s="1"/>
  <c r="S22" s="1"/>
  <c r="F22"/>
  <c r="G26"/>
  <c r="P26" s="1"/>
  <c r="S26" s="1"/>
  <c r="F26"/>
  <c r="N68" i="1"/>
  <c r="O67"/>
  <c r="F90"/>
  <c r="G89"/>
  <c r="G11" i="4"/>
  <c r="P11" s="1"/>
  <c r="H11"/>
  <c r="Q11" s="1"/>
  <c r="E25" i="1"/>
  <c r="G25" s="1"/>
  <c r="H25" s="1"/>
  <c r="J20"/>
  <c r="K20" s="1"/>
  <c r="G20"/>
  <c r="H20" s="1"/>
  <c r="E28"/>
  <c r="G28"/>
  <c r="H28" s="1"/>
  <c r="E31"/>
  <c r="G31"/>
  <c r="H31" s="1"/>
  <c r="E35"/>
  <c r="G35"/>
  <c r="H35" s="1"/>
  <c r="G23"/>
  <c r="H23" s="1"/>
  <c r="J23"/>
  <c r="K23" s="1"/>
  <c r="E30"/>
  <c r="G30"/>
  <c r="H30" s="1"/>
  <c r="E34"/>
  <c r="G34"/>
  <c r="H34" s="1"/>
  <c r="N93" l="1"/>
  <c r="O92"/>
  <c r="F67"/>
  <c r="G66"/>
  <c r="S10" i="4"/>
  <c r="P27"/>
  <c r="F91" i="1"/>
  <c r="G90"/>
  <c r="N69"/>
  <c r="O68"/>
  <c r="H37"/>
  <c r="H39" s="1"/>
  <c r="H41" s="1"/>
  <c r="K37"/>
  <c r="K39" s="1"/>
  <c r="K41" s="1"/>
  <c r="H46" s="1"/>
  <c r="S11" i="4"/>
  <c r="S12"/>
  <c r="Q27"/>
  <c r="F43" i="1" l="1"/>
  <c r="H45"/>
  <c r="N70"/>
  <c r="O69"/>
  <c r="F92"/>
  <c r="G91"/>
  <c r="F68"/>
  <c r="G67"/>
  <c r="N94"/>
  <c r="O93"/>
  <c r="S27" i="4"/>
  <c r="N95" i="1" l="1"/>
  <c r="O94"/>
  <c r="F69"/>
  <c r="G68"/>
  <c r="F93"/>
  <c r="G92"/>
  <c r="N71"/>
  <c r="O70"/>
  <c r="N72" l="1"/>
  <c r="O71"/>
  <c r="F94"/>
  <c r="G93"/>
  <c r="F70"/>
  <c r="G69"/>
  <c r="N96"/>
  <c r="O95"/>
  <c r="N97" l="1"/>
  <c r="O96"/>
  <c r="F71"/>
  <c r="G70"/>
  <c r="F95"/>
  <c r="G94"/>
  <c r="N73"/>
  <c r="O72"/>
  <c r="N74" l="1"/>
  <c r="O73"/>
  <c r="F96"/>
  <c r="G95"/>
  <c r="F72"/>
  <c r="G71"/>
  <c r="N98"/>
  <c r="O97"/>
  <c r="N99" l="1"/>
  <c r="O99" s="1"/>
  <c r="O98"/>
  <c r="F73"/>
  <c r="G72"/>
  <c r="F97"/>
  <c r="G96"/>
  <c r="N75"/>
  <c r="O75" s="1"/>
  <c r="O74"/>
  <c r="G97" l="1"/>
  <c r="F98"/>
  <c r="G98" s="1"/>
  <c r="G73"/>
  <c r="F74"/>
  <c r="G74" s="1"/>
</calcChain>
</file>

<file path=xl/comments1.xml><?xml version="1.0" encoding="utf-8"?>
<comments xmlns="http://schemas.openxmlformats.org/spreadsheetml/2006/main">
  <authors>
    <author>Бушкова</author>
  </authors>
  <commentList>
    <comment ref="N7" authorId="0">
      <text>
        <r>
          <rPr>
            <b/>
            <sz val="8"/>
            <color indexed="81"/>
            <rFont val="Tahoma"/>
            <family val="2"/>
            <charset val="204"/>
          </rPr>
          <t>Бушкова: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imes New Roman"/>
            <family val="1"/>
            <charset val="204"/>
          </rPr>
          <t xml:space="preserve">2 -
для особо охраняемых природных территорий, в том числе лечебно-оздоровительных местностей и курортов, 
Для остальных территорий в указывается коэффициент 1.
</t>
        </r>
      </text>
    </comment>
    <comment ref="N38" authorId="0">
      <text>
        <r>
          <rPr>
            <b/>
            <sz val="8"/>
            <color indexed="81"/>
            <rFont val="Tahoma"/>
            <family val="2"/>
            <charset val="204"/>
          </rPr>
          <t>Бушкова: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imes New Roman"/>
            <family val="1"/>
            <charset val="204"/>
          </rPr>
          <t xml:space="preserve">2 -
для особо охраняемых природных территорий, в том числе лечебно-оздоровительных местностей и курортов, 
Для остальных территорий в указывается коэффициент 1.
</t>
        </r>
      </text>
    </comment>
    <comment ref="N71" authorId="0">
      <text>
        <r>
          <rPr>
            <b/>
            <sz val="8"/>
            <color indexed="81"/>
            <rFont val="Tahoma"/>
            <family val="2"/>
            <charset val="204"/>
          </rPr>
          <t>Бушкова: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imes New Roman"/>
            <family val="1"/>
            <charset val="204"/>
          </rPr>
          <t xml:space="preserve">2 -
для особо охраняемых природных территорий, в том числе лечебно-оздоровительных местностей и курортов, 
Для остальных территорий в указывается коэффициент 1.
</t>
        </r>
      </text>
    </comment>
    <comment ref="N103" authorId="0">
      <text>
        <r>
          <rPr>
            <b/>
            <sz val="8"/>
            <color indexed="81"/>
            <rFont val="Tahoma"/>
            <family val="2"/>
            <charset val="204"/>
          </rPr>
          <t>Бушкова: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imes New Roman"/>
            <family val="1"/>
            <charset val="204"/>
          </rPr>
          <t xml:space="preserve">2 -
для особо охраняемых природных территорий, в том числе лечебно-оздоровительных местностей и курортов, 
Для остальных территорий в указывается коэффициент 1.
</t>
        </r>
      </text>
    </comment>
    <comment ref="N132" authorId="0">
      <text>
        <r>
          <rPr>
            <b/>
            <sz val="8"/>
            <color indexed="81"/>
            <rFont val="Tahoma"/>
            <family val="2"/>
            <charset val="204"/>
          </rPr>
          <t>Бушкова: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8"/>
            <color indexed="81"/>
            <rFont val="Times New Roman"/>
            <family val="1"/>
            <charset val="204"/>
          </rPr>
          <t xml:space="preserve">2 -
для особо охраняемых природных территорий, в том числе лечебно-оздоровительных местностей и курортов, 
Для остальных территорий в указывается коэффициент 1.
</t>
        </r>
      </text>
    </comment>
  </commentList>
</comments>
</file>

<file path=xl/sharedStrings.xml><?xml version="1.0" encoding="utf-8"?>
<sst xmlns="http://schemas.openxmlformats.org/spreadsheetml/2006/main" count="895" uniqueCount="280">
  <si>
    <t xml:space="preserve">  1</t>
  </si>
  <si>
    <t xml:space="preserve"> </t>
  </si>
  <si>
    <t xml:space="preserve"> N</t>
  </si>
  <si>
    <t>п/п</t>
  </si>
  <si>
    <t xml:space="preserve"> 1</t>
  </si>
  <si>
    <t xml:space="preserve">   БПК</t>
  </si>
  <si>
    <t xml:space="preserve"> Взвешенные в-ва</t>
  </si>
  <si>
    <t xml:space="preserve"> Сульфаты</t>
  </si>
  <si>
    <t xml:space="preserve"> Хлоpиды</t>
  </si>
  <si>
    <t xml:space="preserve"> Азот аммонийный</t>
  </si>
  <si>
    <t xml:space="preserve"> Hитpиты</t>
  </si>
  <si>
    <t xml:space="preserve"> Hитpаты</t>
  </si>
  <si>
    <t xml:space="preserve"> Фосфаты</t>
  </si>
  <si>
    <t xml:space="preserve"> Hефтепpодукты</t>
  </si>
  <si>
    <t xml:space="preserve"> СПАВ</t>
  </si>
  <si>
    <t xml:space="preserve"> Показатели З.В.</t>
  </si>
  <si>
    <t xml:space="preserve">         2</t>
  </si>
  <si>
    <t xml:space="preserve"> Железо</t>
  </si>
  <si>
    <t xml:space="preserve">        Расчет массы сбpошенных З.В.</t>
  </si>
  <si>
    <t xml:space="preserve"> Концен-</t>
  </si>
  <si>
    <t>тpации в</t>
  </si>
  <si>
    <t>ст. водах</t>
  </si>
  <si>
    <t xml:space="preserve"> мг/л.</t>
  </si>
  <si>
    <t xml:space="preserve">    3</t>
  </si>
  <si>
    <t xml:space="preserve"> тpации </t>
  </si>
  <si>
    <t xml:space="preserve"> фоновые</t>
  </si>
  <si>
    <t xml:space="preserve">   4</t>
  </si>
  <si>
    <t xml:space="preserve"> Сст.- Сф.</t>
  </si>
  <si>
    <t xml:space="preserve">    5</t>
  </si>
  <si>
    <t xml:space="preserve"> Таблица N </t>
  </si>
  <si>
    <t xml:space="preserve"> Обьем сточных</t>
  </si>
  <si>
    <t xml:space="preserve">    вод</t>
  </si>
  <si>
    <t xml:space="preserve">  тыс. м.куб.</t>
  </si>
  <si>
    <t xml:space="preserve">неоpганизованными ливневыми стоками </t>
  </si>
  <si>
    <t xml:space="preserve"> Масса З.В.</t>
  </si>
  <si>
    <t xml:space="preserve"> тонн.</t>
  </si>
  <si>
    <t xml:space="preserve">         ИТОГО:</t>
  </si>
  <si>
    <t xml:space="preserve"> БПК</t>
  </si>
  <si>
    <t xml:space="preserve">            за теплый период</t>
  </si>
  <si>
    <t xml:space="preserve">            за холодный период</t>
  </si>
  <si>
    <t xml:space="preserve"> за теплый период в пределах установленных нормативов</t>
  </si>
  <si>
    <t xml:space="preserve">        Расчет массы  З.В.</t>
  </si>
  <si>
    <t xml:space="preserve"> за холодный период в пределах установленных нормативов</t>
  </si>
  <si>
    <t>Экспликация площадей</t>
  </si>
  <si>
    <t>№ п/п</t>
  </si>
  <si>
    <t>Наименование промплощадки, адрес</t>
  </si>
  <si>
    <t>Площадь застройки (крыш), га</t>
  </si>
  <si>
    <t>Площадь твердых покрытий, га</t>
  </si>
  <si>
    <t>Площадь газонов, га</t>
  </si>
  <si>
    <t>Площадь грунтовых покрытий, га</t>
  </si>
  <si>
    <t>Всего площадь, га</t>
  </si>
  <si>
    <t>Объем вывозимого снега, %</t>
  </si>
  <si>
    <t>Итого:</t>
  </si>
  <si>
    <t>га</t>
  </si>
  <si>
    <t xml:space="preserve">Пвн - </t>
  </si>
  <si>
    <r>
      <t>К</t>
    </r>
    <r>
      <rPr>
        <b/>
        <vertAlign val="subscript"/>
        <sz val="12"/>
        <rFont val="Times New Roman"/>
        <family val="1"/>
        <charset val="204"/>
      </rPr>
      <t>вн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– коэффициент, учитывающий интенсивность формирования дождевого стока в зависимости от степени распространения водонепроницаемых поверхностей П</t>
    </r>
    <r>
      <rPr>
        <vertAlign val="subscript"/>
        <sz val="12"/>
        <rFont val="Times New Roman"/>
        <family val="1"/>
        <charset val="204"/>
      </rPr>
      <t>вн</t>
    </r>
    <r>
      <rPr>
        <sz val="12"/>
        <rFont val="Times New Roman"/>
        <family val="1"/>
        <charset val="204"/>
      </rPr>
      <t xml:space="preserve"> &lt;*&gt; (кровли зданий, дороги площадки, тротуары и т.п.) на площади водосбора, определяется по данным таблицы 2.</t>
    </r>
  </si>
  <si>
    <t>природопользователя, %.</t>
  </si>
  <si>
    <t xml:space="preserve">Отношение площади водонепроницаемых  поверхностей к общей площади территории          </t>
  </si>
  <si>
    <t>адрес промплощадки</t>
  </si>
  <si>
    <t xml:space="preserve">  №  п/п</t>
  </si>
  <si>
    <t xml:space="preserve"> Наим. вещества</t>
  </si>
  <si>
    <t>Един. измер.</t>
  </si>
  <si>
    <t>Фактический сброс вредного вещества, всего:</t>
  </si>
  <si>
    <t>В том числе:</t>
  </si>
  <si>
    <t>Коэф.  экол. знач.</t>
  </si>
  <si>
    <t>Доп. коэф. 2</t>
  </si>
  <si>
    <t>Коэф. учит. инфл.</t>
  </si>
  <si>
    <t>ПДС</t>
  </si>
  <si>
    <t>ВСС</t>
  </si>
  <si>
    <t xml:space="preserve">  ПДС</t>
  </si>
  <si>
    <t xml:space="preserve">  ВСС</t>
  </si>
  <si>
    <t xml:space="preserve">   ВСС</t>
  </si>
  <si>
    <t>Сверхлим. сброс</t>
  </si>
  <si>
    <t>Взвешенные вещества</t>
  </si>
  <si>
    <t>т</t>
  </si>
  <si>
    <t>БПК полн</t>
  </si>
  <si>
    <t>Нефтепродукты</t>
  </si>
  <si>
    <t>Х</t>
  </si>
  <si>
    <t>Название</t>
  </si>
  <si>
    <t>Адрес:</t>
  </si>
  <si>
    <t xml:space="preserve">При отсутствии вывоза коэффициент принимается равным 10 с уменьшением его </t>
  </si>
  <si>
    <t xml:space="preserve">          </t>
  </si>
  <si>
    <t xml:space="preserve">      РАСЧЕТ  РАЗМЕРА  ПЛАТЫ
   за загpязнение окружающей сpеды</t>
  </si>
  <si>
    <t>МП</t>
  </si>
  <si>
    <t>Введение</t>
  </si>
  <si>
    <t xml:space="preserve">   Охрана природной среды от отрицательных последствий хозяйственной деятельности человека является важнейшей проблемой современности.</t>
  </si>
  <si>
    <t xml:space="preserve"> Для предприятий, имеющие обособленные территории, проводится инвентаризация неорганизованных источников ливневых стоков, расчет объемов стоков и массы выносимых загрязнений.</t>
  </si>
  <si>
    <t xml:space="preserve">   Настоящая инвентаризация неорганизованных источников ливневых стоков для</t>
  </si>
  <si>
    <t>- Методическими указаниями по расчету платы за неорганизованный сброс загрязняющих веществ в водные объекты, Москва, 1998 г.;</t>
  </si>
  <si>
    <t>2. Общие сведения о предприятии</t>
  </si>
  <si>
    <t xml:space="preserve">Юридический адрес: </t>
  </si>
  <si>
    <t>факт</t>
  </si>
  <si>
    <t>юрид</t>
  </si>
  <si>
    <r>
      <t xml:space="preserve">Категория сточных вод – </t>
    </r>
    <r>
      <rPr>
        <b/>
        <sz val="12"/>
        <rFont val="Times New Roman"/>
        <family val="1"/>
        <charset val="204"/>
      </rPr>
      <t>ливневая.</t>
    </r>
  </si>
  <si>
    <t xml:space="preserve">   Инвентаризация и нормирование неорганизованных ливневых источников ливневых стоков, расчет платы за загрязнение природной среды поверхностным стоком выполнен в соответствии с:</t>
  </si>
  <si>
    <t xml:space="preserve">   Общие сведения:</t>
  </si>
  <si>
    <t>3. Расчет объема дождевого стока и расчет массы сброса загрязняющих веществ</t>
  </si>
  <si>
    <t>3.1. Расчет объема дождевых сточных вод</t>
  </si>
  <si>
    <t xml:space="preserve">Объем стока дождевых вод определяется по формуле: </t>
  </si>
  <si>
    <t>Wд = 2,5 * Нд * Кq* Квн,</t>
  </si>
  <si>
    <t>Таблица 1</t>
  </si>
  <si>
    <r>
      <t xml:space="preserve">q </t>
    </r>
    <r>
      <rPr>
        <vertAlign val="subscript"/>
        <sz val="12"/>
        <rFont val="Times New Roman"/>
        <family val="1"/>
        <charset val="204"/>
      </rPr>
      <t>20</t>
    </r>
  </si>
  <si>
    <r>
      <t xml:space="preserve">К </t>
    </r>
    <r>
      <rPr>
        <vertAlign val="subscript"/>
        <sz val="12"/>
        <rFont val="Times New Roman"/>
        <family val="1"/>
        <charset val="204"/>
      </rPr>
      <t>q</t>
    </r>
  </si>
  <si>
    <r>
      <t xml:space="preserve">   К</t>
    </r>
    <r>
      <rPr>
        <b/>
        <vertAlign val="subscript"/>
        <sz val="12"/>
        <rFont val="Times New Roman"/>
        <family val="1"/>
        <charset val="204"/>
      </rPr>
      <t>вн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– коэффициент, учитывающий интенсивность формирования дождевого стока в зависимости от степени распространения водонепроницаемых поверхностей П</t>
    </r>
    <r>
      <rPr>
        <vertAlign val="subscript"/>
        <sz val="12"/>
        <rFont val="Times New Roman"/>
        <family val="1"/>
        <charset val="204"/>
      </rPr>
      <t>вн</t>
    </r>
    <r>
      <rPr>
        <sz val="12"/>
        <rFont val="Times New Roman"/>
        <family val="1"/>
        <charset val="204"/>
      </rPr>
      <t xml:space="preserve"> &lt;*&gt; (кровли зданий, дороги площадки, тротуары и т.п.) на площади водосбора, определяется по данным таблицы 2.</t>
    </r>
  </si>
  <si>
    <t xml:space="preserve">   &lt;*&gt; Значение (%) определяется как отношение площади водонепроницаемых поверхностей к общей площади территории природопользования.</t>
  </si>
  <si>
    <t>Таблица 2</t>
  </si>
  <si>
    <r>
      <t>П</t>
    </r>
    <r>
      <rPr>
        <vertAlign val="subscript"/>
        <sz val="12"/>
        <rFont val="Times New Roman"/>
        <family val="1"/>
        <charset val="204"/>
      </rPr>
      <t>вн</t>
    </r>
  </si>
  <si>
    <r>
      <t>К</t>
    </r>
    <r>
      <rPr>
        <vertAlign val="subscript"/>
        <sz val="12"/>
        <rFont val="Times New Roman"/>
        <family val="1"/>
        <charset val="204"/>
      </rPr>
      <t>вн</t>
    </r>
  </si>
  <si>
    <t>W =</t>
  </si>
  <si>
    <t>* 0,75 *</t>
  </si>
  <si>
    <t>4. Расчет объема талых сточных вод</t>
  </si>
  <si>
    <r>
      <t>W</t>
    </r>
    <r>
      <rPr>
        <b/>
        <vertAlign val="subscript"/>
        <sz val="12"/>
        <rFont val="Times New Roman"/>
        <family val="1"/>
        <charset val="204"/>
      </rPr>
      <t>T</t>
    </r>
    <r>
      <rPr>
        <b/>
        <sz val="12"/>
        <rFont val="Times New Roman"/>
        <family val="1"/>
        <charset val="204"/>
      </rPr>
      <t xml:space="preserve"> = S * H</t>
    </r>
    <r>
      <rPr>
        <b/>
        <vertAlign val="subscript"/>
        <sz val="12"/>
        <rFont val="Times New Roman"/>
        <family val="1"/>
        <charset val="204"/>
      </rPr>
      <t xml:space="preserve">T </t>
    </r>
    <r>
      <rPr>
        <b/>
        <sz val="12"/>
        <rFont val="Times New Roman"/>
        <family val="1"/>
        <charset val="204"/>
      </rPr>
      <t>* K</t>
    </r>
    <r>
      <rPr>
        <b/>
        <vertAlign val="subscript"/>
        <sz val="12"/>
        <rFont val="Times New Roman"/>
        <family val="1"/>
        <charset val="204"/>
      </rPr>
      <t xml:space="preserve">T </t>
    </r>
    <r>
      <rPr>
        <b/>
        <sz val="12"/>
        <rFont val="Times New Roman"/>
        <family val="1"/>
        <charset val="204"/>
      </rPr>
      <t>* K</t>
    </r>
    <r>
      <rPr>
        <b/>
        <vertAlign val="subscript"/>
        <sz val="12"/>
        <rFont val="Times New Roman"/>
        <family val="1"/>
        <charset val="204"/>
      </rPr>
      <t>n,</t>
    </r>
  </si>
  <si>
    <r>
      <t xml:space="preserve">   S</t>
    </r>
    <r>
      <rPr>
        <sz val="12"/>
        <rFont val="Times New Roman"/>
        <family val="1"/>
        <charset val="204"/>
      </rPr>
      <t xml:space="preserve"> - площадь территории в га;</t>
    </r>
  </si>
  <si>
    <r>
      <t xml:space="preserve">   Кт</t>
    </r>
    <r>
      <rPr>
        <sz val="12"/>
        <rFont val="Times New Roman"/>
        <family val="1"/>
        <charset val="204"/>
      </rPr>
      <t xml:space="preserve"> – коэффициент, учитывающий объем стока талых вод в зависимости от условий снеготаяния, определяется по таблице 3 с использованием данных Приложения 2 методических указаний по расчету платы за неорганизованный сброс загрязняющих веществ в водные объекты.</t>
    </r>
  </si>
  <si>
    <t xml:space="preserve">  Таблица 3</t>
  </si>
  <si>
    <t>Зоны по условиям весеннего стока талых вод</t>
  </si>
  <si>
    <t>Значение коэффициента Кт</t>
  </si>
  <si>
    <r>
      <t>W</t>
    </r>
    <r>
      <rPr>
        <b/>
        <vertAlign val="subscript"/>
        <sz val="12"/>
        <rFont val="Times New Roman"/>
        <family val="1"/>
        <charset val="204"/>
      </rPr>
      <t>T</t>
    </r>
    <r>
      <rPr>
        <b/>
        <sz val="12"/>
        <rFont val="Times New Roman"/>
        <family val="1"/>
        <charset val="204"/>
      </rPr>
      <t xml:space="preserve"> =</t>
    </r>
  </si>
  <si>
    <r>
      <t>м</t>
    </r>
    <r>
      <rPr>
        <b/>
        <vertAlign val="superscript"/>
        <sz val="12"/>
        <rFont val="Times New Roman"/>
        <family val="1"/>
        <charset val="204"/>
      </rPr>
      <t>3</t>
    </r>
  </si>
  <si>
    <t xml:space="preserve">   Масса сброса загрязняющего вещества с неорганизованным стоком с территории (водосбора) природопользователя определяется по формуле:</t>
  </si>
  <si>
    <r>
      <t>Мi = S * (Wд * m</t>
    </r>
    <r>
      <rPr>
        <b/>
        <vertAlign val="subscript"/>
        <sz val="12"/>
        <rFont val="Times New Roman"/>
        <family val="1"/>
        <charset val="204"/>
      </rPr>
      <t>iл</t>
    </r>
    <r>
      <rPr>
        <b/>
        <sz val="12"/>
        <rFont val="Times New Roman"/>
        <family val="1"/>
        <charset val="204"/>
      </rPr>
      <t xml:space="preserve"> + Wт * m</t>
    </r>
    <r>
      <rPr>
        <b/>
        <vertAlign val="subscript"/>
        <sz val="12"/>
        <rFont val="Times New Roman"/>
        <family val="1"/>
        <charset val="204"/>
      </rPr>
      <t>iт</t>
    </r>
    <r>
      <rPr>
        <b/>
        <sz val="12"/>
        <rFont val="Times New Roman"/>
        <family val="1"/>
        <charset val="204"/>
      </rPr>
      <t>) * 10</t>
    </r>
    <r>
      <rPr>
        <b/>
        <vertAlign val="superscript"/>
        <sz val="12"/>
        <rFont val="Times New Roman"/>
        <family val="1"/>
        <charset val="204"/>
      </rPr>
      <t>-6</t>
    </r>
    <r>
      <rPr>
        <b/>
        <sz val="12"/>
        <rFont val="Times New Roman"/>
        <family val="1"/>
        <charset val="204"/>
      </rPr>
      <t xml:space="preserve"> + S</t>
    </r>
    <r>
      <rPr>
        <b/>
        <vertAlign val="subscript"/>
        <sz val="12"/>
        <rFont val="Times New Roman"/>
        <family val="1"/>
        <charset val="204"/>
      </rPr>
      <t>п</t>
    </r>
    <r>
      <rPr>
        <b/>
        <sz val="12"/>
        <rFont val="Times New Roman"/>
        <family val="1"/>
        <charset val="204"/>
      </rPr>
      <t xml:space="preserve"> * W</t>
    </r>
    <r>
      <rPr>
        <b/>
        <vertAlign val="subscript"/>
        <sz val="12"/>
        <rFont val="Times New Roman"/>
        <family val="1"/>
        <charset val="204"/>
      </rPr>
      <t>п</t>
    </r>
    <r>
      <rPr>
        <b/>
        <sz val="12"/>
        <rFont val="Times New Roman"/>
        <family val="1"/>
        <charset val="204"/>
      </rPr>
      <t xml:space="preserve"> * m</t>
    </r>
    <r>
      <rPr>
        <b/>
        <vertAlign val="subscript"/>
        <sz val="12"/>
        <rFont val="Times New Roman"/>
        <family val="1"/>
        <charset val="204"/>
      </rPr>
      <t>iн</t>
    </r>
    <r>
      <rPr>
        <b/>
        <sz val="12"/>
        <rFont val="Times New Roman"/>
        <family val="1"/>
        <charset val="204"/>
      </rPr>
      <t xml:space="preserve"> * 10</t>
    </r>
    <r>
      <rPr>
        <b/>
        <vertAlign val="superscript"/>
        <sz val="12"/>
        <rFont val="Times New Roman"/>
        <family val="1"/>
        <charset val="204"/>
      </rPr>
      <t>-6</t>
    </r>
    <r>
      <rPr>
        <b/>
        <sz val="12"/>
        <rFont val="Times New Roman"/>
        <family val="1"/>
        <charset val="204"/>
      </rPr>
      <t>,</t>
    </r>
  </si>
  <si>
    <r>
      <t xml:space="preserve">   где: </t>
    </r>
    <r>
      <rPr>
        <b/>
        <sz val="12"/>
        <rFont val="Times New Roman"/>
        <family val="1"/>
        <charset val="204"/>
      </rPr>
      <t>S</t>
    </r>
    <r>
      <rPr>
        <sz val="12"/>
        <rFont val="Times New Roman"/>
        <family val="1"/>
        <charset val="204"/>
      </rPr>
      <t xml:space="preserve"> – площадь территории (водосбора) природопользователя, га;</t>
    </r>
  </si>
  <si>
    <r>
      <t xml:space="preserve">   Wд, Wт, W</t>
    </r>
    <r>
      <rPr>
        <b/>
        <vertAlign val="subscript"/>
        <sz val="12"/>
        <rFont val="Times New Roman"/>
        <family val="1"/>
        <charset val="204"/>
      </rPr>
      <t>п</t>
    </r>
    <r>
      <rPr>
        <b/>
        <sz val="12"/>
        <rFont val="Times New Roman"/>
        <family val="1"/>
        <charset val="204"/>
      </rPr>
      <t xml:space="preserve"> – </t>
    </r>
    <r>
      <rPr>
        <sz val="12"/>
        <rFont val="Times New Roman"/>
        <family val="1"/>
        <charset val="204"/>
      </rPr>
      <t>объем стока соответственно дождевых, талых и поливомоечных вод,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/га;</t>
    </r>
  </si>
  <si>
    <r>
      <t xml:space="preserve">   m</t>
    </r>
    <r>
      <rPr>
        <b/>
        <vertAlign val="subscript"/>
        <sz val="12"/>
        <rFont val="Times New Roman"/>
        <family val="1"/>
        <charset val="204"/>
      </rPr>
      <t xml:space="preserve">iл, </t>
    </r>
    <r>
      <rPr>
        <b/>
        <sz val="12"/>
        <rFont val="Times New Roman"/>
        <family val="1"/>
        <charset val="204"/>
      </rPr>
      <t>m</t>
    </r>
    <r>
      <rPr>
        <b/>
        <vertAlign val="subscript"/>
        <sz val="12"/>
        <rFont val="Times New Roman"/>
        <family val="1"/>
        <charset val="204"/>
      </rPr>
      <t xml:space="preserve">iт, </t>
    </r>
    <r>
      <rPr>
        <b/>
        <sz val="12"/>
        <rFont val="Times New Roman"/>
        <family val="1"/>
        <charset val="204"/>
      </rPr>
      <t>m</t>
    </r>
    <r>
      <rPr>
        <b/>
        <vertAlign val="subscript"/>
        <sz val="12"/>
        <rFont val="Times New Roman"/>
        <family val="1"/>
        <charset val="204"/>
      </rPr>
      <t>iн</t>
    </r>
    <r>
      <rPr>
        <b/>
        <sz val="12"/>
        <rFont val="Times New Roman"/>
        <family val="1"/>
        <charset val="204"/>
      </rPr>
      <t xml:space="preserve"> – </t>
    </r>
    <r>
      <rPr>
        <sz val="12"/>
        <rFont val="Times New Roman"/>
        <family val="1"/>
        <charset val="204"/>
      </rPr>
      <t xml:space="preserve">концентрация </t>
    </r>
    <r>
      <rPr>
        <b/>
        <sz val="12"/>
        <rFont val="Times New Roman"/>
        <family val="1"/>
        <charset val="204"/>
      </rPr>
      <t>i</t>
    </r>
    <r>
      <rPr>
        <sz val="12"/>
        <rFont val="Times New Roman"/>
        <family val="1"/>
        <charset val="204"/>
      </rPr>
      <t>-го загрязняющего вещества в стоке соответственно дождевых, талых, и поливомоечных вод, мг/л (Приложения 3,4 методических указаний по расчету платы за неорганизованный сброс загрязняющих веществ в водные объекты);</t>
    </r>
  </si>
  <si>
    <r>
      <t xml:space="preserve">   S</t>
    </r>
    <r>
      <rPr>
        <b/>
        <vertAlign val="subscript"/>
        <sz val="12"/>
        <rFont val="Times New Roman"/>
        <family val="1"/>
        <charset val="204"/>
      </rPr>
      <t>п</t>
    </r>
    <r>
      <rPr>
        <b/>
        <sz val="12"/>
        <rFont val="Times New Roman"/>
        <family val="1"/>
        <charset val="204"/>
      </rPr>
      <t xml:space="preserve"> – </t>
    </r>
    <r>
      <rPr>
        <sz val="12"/>
        <rFont val="Times New Roman"/>
        <family val="1"/>
        <charset val="204"/>
      </rPr>
      <t>площадь водонепроницаемых покрытий, подвергающихся мокрой уборке, га.</t>
    </r>
  </si>
  <si>
    <t xml:space="preserve">   Мокрая уборка поверхностей не производится.</t>
  </si>
  <si>
    <t>Пi = Мi * Ni * Кэс * Кинф * Кдоп, руб.,</t>
  </si>
  <si>
    <r>
      <t xml:space="preserve">  где: </t>
    </r>
    <r>
      <rPr>
        <b/>
        <sz val="12"/>
        <rFont val="Times New Roman"/>
        <family val="1"/>
        <charset val="204"/>
      </rPr>
      <t xml:space="preserve">Мi – </t>
    </r>
    <r>
      <rPr>
        <sz val="12"/>
        <rFont val="Times New Roman"/>
        <family val="1"/>
        <charset val="204"/>
      </rPr>
      <t>расчетная масса сброса I – го загрязняющего вещества;</t>
    </r>
  </si>
  <si>
    <t xml:space="preserve">   Размер годовой платы за загрязнение окружающей природной среды неорганизованными ливневыми стоками определяем по формуле:</t>
  </si>
  <si>
    <r>
      <t xml:space="preserve">   Кдоп = 1, Кдоп =2 </t>
    </r>
    <r>
      <rPr>
        <sz val="12"/>
        <rFont val="Times New Roman"/>
        <family val="1"/>
        <charset val="204"/>
      </rPr>
      <t>применяется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для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особоохраняемых природных территорий, в том числе лечебно-оздоровительных местностей и курортов, а также для районов Крайнего Севера и приравненных к ним местностей, Байкальской природной территории и зон экологического бедствия.</t>
    </r>
  </si>
  <si>
    <t>План природоохранных мероприятий по организации и очистке неорганизованных ливневых стоков</t>
  </si>
  <si>
    <t>Наименование мероприятий</t>
  </si>
  <si>
    <t>Срок выполнения  мероприятий</t>
  </si>
  <si>
    <t>Начало</t>
  </si>
  <si>
    <t>Окончание</t>
  </si>
  <si>
    <t>1. Проведение регулярной уборки территории.</t>
  </si>
  <si>
    <t>постоянно</t>
  </si>
  <si>
    <t>2. Предупреждение розливов загрязняющих веществ.</t>
  </si>
  <si>
    <t>3. Проведение своевременного ремонта дорожных покрытий.</t>
  </si>
  <si>
    <t>Литература</t>
  </si>
  <si>
    <r>
      <t>1.</t>
    </r>
    <r>
      <rPr>
        <sz val="7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«Инструкция по взиманию платы за неорганизованный сброс загрязняющих веществ в водные объекты» утвержденная председателем Государственного комитета российской Федерации по охране окружающей среды В.И. ДАНИЛОВ - ДАНИЛЬЯН 29.12.1998 года.</t>
    </r>
  </si>
  <si>
    <r>
      <t>2.</t>
    </r>
    <r>
      <rPr>
        <sz val="7"/>
        <rFont val="Times New Roman"/>
        <family val="1"/>
        <charset val="204"/>
      </rPr>
      <t xml:space="preserve">      </t>
    </r>
    <r>
      <rPr>
        <sz val="12"/>
        <rFont val="Times New Roman"/>
        <family val="1"/>
        <charset val="204"/>
      </rPr>
      <t>«Инструктивно-методические указания по взиманию платы за загрязнение окружающей природной среды» зарегистрировано в Минюсте РФ 24.03.1993 № 190 (в редакции Приказа Госкомэкологии РФ от 15.02.2000 № 77).</t>
    </r>
  </si>
  <si>
    <r>
      <t>3.</t>
    </r>
    <r>
      <rPr>
        <sz val="7"/>
        <rFont val="Times New Roman"/>
        <family val="1"/>
        <charset val="204"/>
      </rPr>
      <t xml:space="preserve">      </t>
    </r>
    <r>
      <rPr>
        <sz val="12"/>
        <rFont val="Times New Roman"/>
        <family val="1"/>
        <charset val="204"/>
      </rPr>
      <t>Постановление Правительства Российской Федерации от 28.08.1992 № 632 «Об утверждении Порядка определения платы и ее предельных размеров за загрязнение окружающей природной среды, размещение отходов и другие виды вредного воздействия».</t>
    </r>
  </si>
  <si>
    <t xml:space="preserve">Общая площадь принятая к расчету составляет  – </t>
  </si>
  <si>
    <t>%</t>
  </si>
  <si>
    <t xml:space="preserve">П вн = </t>
  </si>
  <si>
    <t>К вн =</t>
  </si>
  <si>
    <r>
      <t xml:space="preserve">   Ni – </t>
    </r>
    <r>
      <rPr>
        <sz val="12"/>
        <rFont val="Times New Roman"/>
        <family val="1"/>
        <charset val="204"/>
      </rPr>
      <t>базовый норматив платы за сброс I – го загрязняющего вещества, принимается согласно Постановления Правительства РФ от 12.06.2003 г. № 344 «О нормативах платы за выбросы в атмосферный воздух загрязняющих веществ стационарными и передвижными источниками, сбросы загрязняющих веществ в поверхностные и подземные водные объекты, размещение отходов производства и потребления» (в ред. Постановления Правительства РФ от 01.07.2005 г. № 410).</t>
    </r>
  </si>
  <si>
    <t xml:space="preserve"> - Федеральным законом «Об охране окружающей среды» (от 10.01.2002 г. №7-ФЗ);</t>
  </si>
  <si>
    <t xml:space="preserve"> - Постановлением Правительства РФ от  г. №344 «О нормативах платы за выбросы в атмосферный воздух загрязняющих веществ стационарными и передвижными источниками, сбросы загрязняющих веществ в поверхностные и подземные водные объекты, размещение отходов производства и потребления» (в ред. Постановления Правительства РФ от 01.07.2005 г. № 410).</t>
  </si>
  <si>
    <r>
      <t>4.</t>
    </r>
    <r>
      <rPr>
        <sz val="7"/>
        <rFont val="Times New Roman"/>
        <family val="1"/>
        <charset val="204"/>
      </rPr>
      <t xml:space="preserve">      </t>
    </r>
    <r>
      <rPr>
        <sz val="12"/>
        <rFont val="Times New Roman"/>
        <family val="1"/>
        <charset val="204"/>
      </rPr>
      <t>Приложение № 1 к Постановлению Правительства РФ от 12.06.2003 № 344 (в редакции Постановления Правительства РФ от 1.07.05. № 410)</t>
    </r>
  </si>
  <si>
    <t xml:space="preserve">               ИНН </t>
  </si>
  <si>
    <t xml:space="preserve">               ОГРН </t>
  </si>
  <si>
    <t xml:space="preserve">               ОКВЭД </t>
  </si>
  <si>
    <t>Hаименование загpязняющих веществ</t>
  </si>
  <si>
    <t>Фактический сброс, тонн/год</t>
  </si>
  <si>
    <t xml:space="preserve">  N     п/п</t>
  </si>
  <si>
    <t>Hоpматив платы в пределах ПДС, руб/т</t>
  </si>
  <si>
    <t>Масса сбpоса, тонн</t>
  </si>
  <si>
    <t>Сумма платы, руб</t>
  </si>
  <si>
    <t>Hоpматив платы в пределах ВСС, руб/т</t>
  </si>
  <si>
    <t>за лимитные загpязнения, pуб</t>
  </si>
  <si>
    <t>за свеpхлимитные загpязнения, pуб</t>
  </si>
  <si>
    <t xml:space="preserve"> В том числе:                                                                               </t>
  </si>
  <si>
    <t>За сбpосы ЗВ в пpеделах ПДС</t>
  </si>
  <si>
    <t>За сбpосы ЗВ в пpеделах ВСС</t>
  </si>
  <si>
    <t>Размеp платы</t>
  </si>
  <si>
    <t>К=</t>
  </si>
  <si>
    <t xml:space="preserve">ИТОГО с учетом экологич.ситуации    </t>
  </si>
  <si>
    <t xml:space="preserve">ИТОГО с учетом коэфф. индексации  </t>
  </si>
  <si>
    <t xml:space="preserve">за пpедельно допустимые загpязнения (за счет себестоимости), руб    </t>
  </si>
  <si>
    <t xml:space="preserve">ВСЕГО плата за негативное воздействие на ОС, pуб. </t>
  </si>
  <si>
    <t>Л.И. Некрасова</t>
  </si>
  <si>
    <t>ОАО "Контактор"</t>
  </si>
  <si>
    <t>432001, г.Ульяновск, ул. К. Маркса, 12</t>
  </si>
  <si>
    <t>Генеральный директор</t>
  </si>
  <si>
    <t>31.20</t>
  </si>
  <si>
    <t>содержит расчет годового объема ливневых стоков, расчет массы сброса загрязняющих веществ, расчет платы за загрязнение окружающей среды неорганизованными ливневыми стоками и план природоохранных мероприятий. Общая площадь, занимаемая предприятием (ОАО "Контактор") составляет 15,6511 га, в том числе:</t>
  </si>
  <si>
    <t xml:space="preserve"> площадка № 1, ул. К. Маркса, 12 -</t>
  </si>
  <si>
    <t xml:space="preserve">площадка № 2, ул. Нефтянников, 14 -  </t>
  </si>
  <si>
    <t>площадка № 3, ул. Обувщиков, 2/98 -</t>
  </si>
  <si>
    <t xml:space="preserve">площадка № 4, ул. Радищева, 150 - </t>
  </si>
  <si>
    <t xml:space="preserve">площадка № 5, Вешкаймский р-он, р.п. Чуфарово - </t>
  </si>
  <si>
    <t>Площадь, неподле-жащая канализо-ванию (пожарный водоем), га</t>
  </si>
  <si>
    <t>г. Ульяновск, ул. Нефтянников, 14</t>
  </si>
  <si>
    <t>г. Ульяновск, ул. Обувщиков, 2/98</t>
  </si>
  <si>
    <t>г. Ульяновск, ул. Радищева, 150</t>
  </si>
  <si>
    <t>г. Ульяновск, Вешкаймский р-н, р.п. Чуфарово</t>
  </si>
  <si>
    <t>Площадка № 1</t>
  </si>
  <si>
    <t>Площадка № 2</t>
  </si>
  <si>
    <t>Площадка № 3</t>
  </si>
  <si>
    <t>Площадка № 4</t>
  </si>
  <si>
    <t>Площадка № 5</t>
  </si>
  <si>
    <t>К в =</t>
  </si>
  <si>
    <r>
      <t xml:space="preserve">Кв </t>
    </r>
    <r>
      <rPr>
        <sz val="12"/>
        <rFont val="Times New Roman"/>
        <family val="1"/>
        <charset val="204"/>
      </rPr>
      <t>- коэффициент, учитывающий вывоз снега с территории природопользователя.</t>
    </r>
  </si>
  <si>
    <t>Дождевой сток1</t>
  </si>
  <si>
    <t xml:space="preserve">Общая площадь территории =  </t>
  </si>
  <si>
    <t>Дождевой сток2</t>
  </si>
  <si>
    <t>Дождевой сток3</t>
  </si>
  <si>
    <t>Дождевой сток5</t>
  </si>
  <si>
    <t>Дождевой сток4</t>
  </si>
  <si>
    <t>Талый сток1</t>
  </si>
  <si>
    <t>Талый сток2</t>
  </si>
  <si>
    <t>Талый сток3</t>
  </si>
  <si>
    <t>Талый сток4</t>
  </si>
  <si>
    <t>Талый сток5</t>
  </si>
  <si>
    <r>
      <t xml:space="preserve">   где: </t>
    </r>
    <r>
      <rPr>
        <b/>
        <sz val="12"/>
        <rFont val="Times New Roman"/>
        <family val="1"/>
        <charset val="204"/>
      </rPr>
      <t>Нд</t>
    </r>
    <r>
      <rPr>
        <sz val="12"/>
        <rFont val="Times New Roman"/>
        <family val="1"/>
        <charset val="204"/>
      </rPr>
      <t xml:space="preserve"> – слой осадков за теплый период со средними температурами выше 0°С, определяется по данным метеорологических наблюдений территориального органа Гидрометеослужбы (справка ГУ "Ульяновский ЦГМС" № 01-16/1403): </t>
    </r>
    <r>
      <rPr>
        <b/>
        <sz val="12"/>
        <rFont val="Times New Roman"/>
        <family val="1"/>
        <charset val="204"/>
      </rPr>
      <t>Нд = 333 мм</t>
    </r>
    <r>
      <rPr>
        <sz val="12"/>
        <rFont val="Times New Roman"/>
        <family val="1"/>
        <charset val="204"/>
      </rPr>
      <t>;</t>
    </r>
  </si>
  <si>
    <r>
      <t xml:space="preserve">   Кq</t>
    </r>
    <r>
      <rPr>
        <sz val="12"/>
        <rFont val="Times New Roman"/>
        <family val="1"/>
        <charset val="204"/>
      </rPr>
      <t xml:space="preserve"> – коэффициент, учитывающий объем стока дождевых вод в зависимости от интенсивности дождя для данной местности продолжительностью 20 мин. При периоде однократного превышения расчетной интенсивности дождя, равном 1 году (q </t>
    </r>
    <r>
      <rPr>
        <vertAlign val="subscript"/>
        <sz val="12"/>
        <rFont val="Times New Roman"/>
        <family val="1"/>
        <charset val="204"/>
      </rPr>
      <t>20</t>
    </r>
    <r>
      <rPr>
        <sz val="12"/>
        <rFont val="Times New Roman"/>
        <family val="1"/>
        <charset val="204"/>
      </rPr>
      <t>), определяется по данным нижеприведенной таблицы из методических указаний по расчету платы за неорганизованный сброс загрязняющих веществ в водные объекты.</t>
    </r>
  </si>
  <si>
    <r>
      <t xml:space="preserve"> Значение q определяется согласно Приложению 1. Для Ульяновской области значение q согласно Приложения 1 Методических указаний по расчету платы за неорганизованный сброс загрязняющих веществ в водные объекты равно 70, соответственно </t>
    </r>
    <r>
      <rPr>
        <b/>
        <sz val="12"/>
        <rFont val="Times New Roman"/>
        <family val="1"/>
        <charset val="204"/>
      </rPr>
      <t>Кq = 0,75</t>
    </r>
  </si>
  <si>
    <t>* 2,5 * 333 =</t>
  </si>
  <si>
    <r>
      <t xml:space="preserve">   где: </t>
    </r>
    <r>
      <rPr>
        <b/>
        <sz val="12"/>
        <rFont val="Times New Roman"/>
        <family val="1"/>
        <charset val="204"/>
      </rPr>
      <t>Н</t>
    </r>
    <r>
      <rPr>
        <b/>
        <vertAlign val="subscript"/>
        <sz val="12"/>
        <rFont val="Times New Roman"/>
        <family val="1"/>
        <charset val="204"/>
      </rPr>
      <t>т</t>
    </r>
    <r>
      <rPr>
        <sz val="12"/>
        <rFont val="Times New Roman"/>
        <family val="1"/>
        <charset val="204"/>
      </rPr>
      <t xml:space="preserve"> – слой осадков за холодный период со средними температурами ниже 0° С принимается по данным метеорологических наблюдений территориального органа Гидрометеослужбы (справка ГУ "Ульяновский ЦГМС" № 01-16/1403): Нт = 138 мм;</t>
    </r>
  </si>
  <si>
    <t xml:space="preserve">   Кт = 0,47</t>
  </si>
  <si>
    <t>Ульяновская область относится к 1 зоне по условиям весеннего стока талых вод, следовательно:</t>
  </si>
  <si>
    <r>
      <t xml:space="preserve">    К</t>
    </r>
    <r>
      <rPr>
        <b/>
        <vertAlign val="subscript"/>
        <sz val="12"/>
        <rFont val="Times New Roman"/>
        <family val="1"/>
        <charset val="204"/>
      </rPr>
      <t>в</t>
    </r>
    <r>
      <rPr>
        <b/>
        <sz val="12"/>
        <rFont val="Times New Roman"/>
        <family val="1"/>
        <charset val="204"/>
      </rPr>
      <t xml:space="preserve"> принимаем = </t>
    </r>
  </si>
  <si>
    <t xml:space="preserve">* 138 * </t>
  </si>
  <si>
    <t>* 0,47 =</t>
  </si>
  <si>
    <t>5. Расчет объема стока поливомоечных вод</t>
  </si>
  <si>
    <t>Поливомоечные работы на территории ОАО "Контактор" не производятся, поэтому Wп для всех промплощадок предприятия будет равно 0.</t>
  </si>
  <si>
    <t xml:space="preserve">   6. Расчет массы сброса загрязняющих веществ с неорганизованным стоком с территории ОАО "Контактор"</t>
  </si>
  <si>
    <t>Концентрация в пределах лимита,  мг/л</t>
  </si>
  <si>
    <t>Масса сброса ЗВ в пределах лимита, т/год</t>
  </si>
  <si>
    <t>Промплощадка № 1</t>
  </si>
  <si>
    <t>ХПК</t>
  </si>
  <si>
    <t>Азот общий</t>
  </si>
  <si>
    <t>Кальций</t>
  </si>
  <si>
    <t>Магний</t>
  </si>
  <si>
    <t>Медь</t>
  </si>
  <si>
    <t>Никель</t>
  </si>
  <si>
    <t>Цинк</t>
  </si>
  <si>
    <t>Фосфор общий</t>
  </si>
  <si>
    <t>Wд =</t>
  </si>
  <si>
    <t>Wт =</t>
  </si>
  <si>
    <t>Промплощадка № 2</t>
  </si>
  <si>
    <t xml:space="preserve"> Взвешенн в-ва</t>
  </si>
  <si>
    <t>Промплощадка № 3</t>
  </si>
  <si>
    <t>Промплощадка № 4</t>
  </si>
  <si>
    <t>Промплощадка № 5</t>
  </si>
  <si>
    <r>
      <t xml:space="preserve">   Кэс = 1,31 – </t>
    </r>
    <r>
      <rPr>
        <sz val="12"/>
        <rFont val="Times New Roman"/>
        <family val="1"/>
        <charset val="204"/>
      </rPr>
      <t>коэффициент экологической ситуации, установленный для бассейна р. Волги (по Ульяновской обл.), применяемый при сбросе загрязняющих веществ в водные объекты;</t>
    </r>
  </si>
  <si>
    <r>
      <t xml:space="preserve">   Кинф = 1,93 – </t>
    </r>
    <r>
      <rPr>
        <sz val="12"/>
        <rFont val="Times New Roman"/>
        <family val="1"/>
        <charset val="204"/>
      </rPr>
      <t>коэффициент инфляции для 2011 года, предусмотренный Федеральным законом «О федеральном бюджете на 2010 год и плановый период 2011 и 2012 годы»;</t>
    </r>
  </si>
  <si>
    <t>Сводная таблица ВСС ОАО "Контактор"</t>
  </si>
  <si>
    <t>Масса сброса ЗВ в пределах допустимых нормативов, т/год</t>
  </si>
  <si>
    <t>Концентрация в пределах допустимых нормативов в талой воде, мг/л</t>
  </si>
  <si>
    <t>Концентрация в пределах допустимых нормативов в дождевой воде, мг/л</t>
  </si>
  <si>
    <r>
      <t xml:space="preserve">значения пропорционально объему вывоза снега. </t>
    </r>
    <r>
      <rPr>
        <b/>
        <sz val="12"/>
        <rFont val="Times New Roman"/>
        <family val="1"/>
        <charset val="204"/>
      </rPr>
      <t xml:space="preserve">С территории ОАО "Контактор" вывоз снега не производится. </t>
    </r>
    <r>
      <rPr>
        <sz val="12"/>
        <rFont val="Times New Roman"/>
        <family val="1"/>
        <charset val="204"/>
      </rPr>
      <t>Следовательно по всем промплощадкам</t>
    </r>
  </si>
  <si>
    <t>Расчет объема дождевых сточных вод с учетом площадей:</t>
  </si>
  <si>
    <t xml:space="preserve">   Расчет объема талых сточных вод с учетом площадей:</t>
  </si>
  <si>
    <t>Пpедельно допустимый сброс (ПДС), тонн/год</t>
  </si>
  <si>
    <t>Вpеменно согласованный сброс (ВСС), тонн/год</t>
  </si>
  <si>
    <t>Сверх-лим. сброс</t>
  </si>
  <si>
    <t>Расчет размера платы за загрязнение окружающей среды неорганизованными ливневыми стоками ОАО "Контактор"</t>
  </si>
  <si>
    <t>Норматив платы, руб/тонну</t>
  </si>
  <si>
    <t>Установлены, т/год</t>
  </si>
  <si>
    <t>Сумма платы, всего, руб.</t>
  </si>
  <si>
    <t xml:space="preserve">         Сумма  платы (руб.)  за:</t>
  </si>
  <si>
    <t xml:space="preserve">   По каждой промплощадке рассчитываем объемы стока дождевых и талых вод, массу сброса загрязняющих веществ и заносим в таблицу 4. Согласно Методических указаний по расчету платы  за неорганизованный сброс загрязняющих веществ в водные объекты "при отсутствии аналитического контроля за поверхностным стоком плановые (нормативные) концентрации загрязняющих веществ, в обязательном порядке включаемые в расчеты для всех природопользователей для определения предельно-допустимой и в пределах лимита масс их сброса, принимаются на основании данных Приложений 3 и 4, а фактические концентрации ЗВ, на уровне принимаемых для определения массы их сброса в пределах лимита".</t>
  </si>
  <si>
    <t>Таблица 4</t>
  </si>
  <si>
    <t>7. Расчет платы за загрязнение окружающей среды неорганизованными ливневыми стоками</t>
  </si>
  <si>
    <t>ПРОЕКТ</t>
  </si>
  <si>
    <t xml:space="preserve">сброса загрязняющих веществ </t>
  </si>
  <si>
    <t xml:space="preserve">с неорганизованным поверхностным стоком </t>
  </si>
  <si>
    <t>Ульяновск 2011</t>
  </si>
  <si>
    <t>УТВЕРЖДАЮ</t>
  </si>
  <si>
    <t>«____»________________2011</t>
  </si>
  <si>
    <t>Под неорганизованным сбросом загрязняющих веществ подразумевается вынос загрязняющих веществ с территории водосбора предприятий и организаций и прилегающей инфраструктуры, относящейся к промплощадкам, неорганизованным поверхностным стоком (отведение дождевых, талых и поливочных вод за пределы территорий предприятий по естественному уклону местности в кюветы дорог, овраги, непосредственно в реки, ручьи, пруды и иные водные объекты, либо в ливневую канализацию соседних предприятий и организаций).</t>
  </si>
  <si>
    <t>Содержание</t>
  </si>
  <si>
    <t>Общие сведения о предприятии</t>
  </si>
  <si>
    <t>стр.</t>
  </si>
  <si>
    <t>Расчет объёма дождевого стока и расчет массы сброса ЗВ</t>
  </si>
  <si>
    <t>Расчёт объёма талых сточных вод</t>
  </si>
  <si>
    <t>Расчёт массы сброса ЗВ с неорганизованным стоком</t>
  </si>
  <si>
    <t>5</t>
  </si>
  <si>
    <t>Сводная таблица ВСС</t>
  </si>
  <si>
    <t>6-7</t>
  </si>
  <si>
    <t>Расчет платы за загрязнение ОС неорганизованными стоками</t>
  </si>
  <si>
    <t>8-13</t>
  </si>
  <si>
    <t>План природоохранных мероприятий</t>
  </si>
  <si>
    <t>14</t>
  </si>
  <si>
    <t>15</t>
  </si>
  <si>
    <t>Приложения</t>
  </si>
  <si>
    <t>15-26</t>
  </si>
</sst>
</file>

<file path=xl/styles.xml><?xml version="1.0" encoding="utf-8"?>
<styleSheet xmlns="http://schemas.openxmlformats.org/spreadsheetml/2006/main">
  <numFmts count="15">
    <numFmt numFmtId="164" formatCode="0.000_)"/>
    <numFmt numFmtId="165" formatCode="0.0000_)"/>
    <numFmt numFmtId="166" formatCode="0.00000_)"/>
    <numFmt numFmtId="167" formatCode="0.00_)"/>
    <numFmt numFmtId="168" formatCode="0_)"/>
    <numFmt numFmtId="169" formatCode="#,##0_);\(#,##0\)"/>
    <numFmt numFmtId="170" formatCode="#,##0.00_);\(#,##0.00\)"/>
    <numFmt numFmtId="171" formatCode="#,##0.00_р_."/>
    <numFmt numFmtId="172" formatCode="0.000000_)"/>
    <numFmt numFmtId="173" formatCode="0.0000"/>
    <numFmt numFmtId="174" formatCode="0.000"/>
    <numFmt numFmtId="175" formatCode="0.00000"/>
    <numFmt numFmtId="176" formatCode="0.000000"/>
    <numFmt numFmtId="177" formatCode="0.0"/>
    <numFmt numFmtId="178" formatCode="0.0000000"/>
  </numFmts>
  <fonts count="48">
    <font>
      <sz val="12"/>
      <name val="Courier"/>
      <charset val="204"/>
    </font>
    <font>
      <sz val="10"/>
      <name val="Arial Cyr"/>
      <charset val="204"/>
    </font>
    <font>
      <sz val="12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5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bscript"/>
      <sz val="12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sz val="8"/>
      <color indexed="8"/>
      <name val="Times New Roman Cyr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ourier"/>
      <family val="1"/>
      <charset val="204"/>
    </font>
    <font>
      <b/>
      <sz val="14"/>
      <name val="Times New Roman"/>
      <family val="1"/>
      <charset val="204"/>
    </font>
    <font>
      <sz val="12"/>
      <name val="Courier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Courier"/>
      <family val="3"/>
    </font>
    <font>
      <b/>
      <sz val="12"/>
      <color indexed="8"/>
      <name val="Times New Roman Cyr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Courier"/>
      <family val="3"/>
    </font>
    <font>
      <sz val="8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Courier"/>
      <family val="1"/>
      <charset val="204"/>
    </font>
    <font>
      <b/>
      <sz val="2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4">
    <xf numFmtId="0" fontId="0" fillId="0" borderId="0"/>
    <xf numFmtId="0" fontId="17" fillId="0" borderId="0"/>
    <xf numFmtId="0" fontId="1" fillId="0" borderId="0"/>
    <xf numFmtId="0" fontId="6" fillId="0" borderId="0"/>
  </cellStyleXfs>
  <cellXfs count="454">
    <xf numFmtId="0" fontId="0" fillId="0" borderId="0" xfId="0"/>
    <xf numFmtId="0" fontId="2" fillId="0" borderId="0" xfId="0" applyFont="1" applyFill="1"/>
    <xf numFmtId="0" fontId="3" fillId="0" borderId="0" xfId="0" applyFont="1"/>
    <xf numFmtId="0" fontId="3" fillId="0" borderId="0" xfId="0" applyFont="1" applyAlignment="1" applyProtection="1">
      <alignment horizontal="left"/>
    </xf>
    <xf numFmtId="0" fontId="2" fillId="0" borderId="1" xfId="0" applyFont="1" applyFill="1" applyBorder="1"/>
    <xf numFmtId="0" fontId="2" fillId="0" borderId="2" xfId="0" applyFont="1" applyFill="1" applyBorder="1"/>
    <xf numFmtId="0" fontId="2" fillId="0" borderId="2" xfId="0" applyFont="1" applyFill="1" applyBorder="1" applyAlignment="1" applyProtection="1"/>
    <xf numFmtId="0" fontId="2" fillId="0" borderId="1" xfId="0" applyFont="1" applyFill="1" applyBorder="1" applyAlignment="1" applyProtection="1"/>
    <xf numFmtId="0" fontId="2" fillId="0" borderId="1" xfId="0" applyFont="1" applyFill="1" applyBorder="1" applyAlignment="1" applyProtection="1">
      <alignment horizontal="center"/>
    </xf>
    <xf numFmtId="0" fontId="2" fillId="0" borderId="2" xfId="0" applyFont="1" applyFill="1" applyBorder="1" applyProtection="1"/>
    <xf numFmtId="164" fontId="2" fillId="0" borderId="2" xfId="0" applyNumberFormat="1" applyFont="1" applyFill="1" applyBorder="1" applyProtection="1"/>
    <xf numFmtId="165" fontId="2" fillId="0" borderId="2" xfId="0" applyNumberFormat="1" applyFont="1" applyFill="1" applyBorder="1" applyProtection="1"/>
    <xf numFmtId="169" fontId="3" fillId="0" borderId="0" xfId="0" applyNumberFormat="1" applyFont="1" applyProtection="1"/>
    <xf numFmtId="167" fontId="3" fillId="0" borderId="0" xfId="0" applyNumberFormat="1" applyFont="1" applyProtection="1"/>
    <xf numFmtId="169" fontId="3" fillId="0" borderId="0" xfId="0" applyNumberFormat="1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167" fontId="2" fillId="0" borderId="2" xfId="0" applyNumberFormat="1" applyFont="1" applyFill="1" applyBorder="1" applyProtection="1"/>
    <xf numFmtId="164" fontId="3" fillId="0" borderId="0" xfId="0" applyNumberFormat="1" applyFont="1" applyProtection="1"/>
    <xf numFmtId="167" fontId="2" fillId="0" borderId="2" xfId="0" applyNumberFormat="1" applyFont="1" applyFill="1" applyBorder="1"/>
    <xf numFmtId="171" fontId="3" fillId="0" borderId="0" xfId="0" applyNumberFormat="1" applyFont="1" applyProtection="1"/>
    <xf numFmtId="0" fontId="4" fillId="0" borderId="0" xfId="0" applyFont="1" applyFill="1"/>
    <xf numFmtId="0" fontId="3" fillId="0" borderId="3" xfId="0" applyFont="1" applyBorder="1"/>
    <xf numFmtId="0" fontId="2" fillId="0" borderId="4" xfId="0" applyFont="1" applyFill="1" applyBorder="1" applyAlignment="1" applyProtection="1"/>
    <xf numFmtId="0" fontId="2" fillId="0" borderId="5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left"/>
    </xf>
    <xf numFmtId="0" fontId="2" fillId="0" borderId="0" xfId="0" applyFont="1" applyFill="1" applyBorder="1"/>
    <xf numFmtId="166" fontId="2" fillId="0" borderId="2" xfId="0" applyNumberFormat="1" applyFont="1" applyFill="1" applyBorder="1" applyProtection="1"/>
    <xf numFmtId="172" fontId="2" fillId="0" borderId="2" xfId="0" applyNumberFormat="1" applyFont="1" applyFill="1" applyBorder="1" applyProtection="1"/>
    <xf numFmtId="0" fontId="2" fillId="0" borderId="0" xfId="0" applyFont="1" applyFill="1" applyBorder="1" applyAlignment="1" applyProtection="1"/>
    <xf numFmtId="167" fontId="2" fillId="0" borderId="0" xfId="0" applyNumberFormat="1" applyFont="1" applyFill="1" applyBorder="1" applyProtection="1"/>
    <xf numFmtId="165" fontId="2" fillId="0" borderId="0" xfId="0" applyNumberFormat="1" applyFont="1" applyFill="1" applyBorder="1" applyProtection="1"/>
    <xf numFmtId="164" fontId="2" fillId="0" borderId="0" xfId="0" applyNumberFormat="1" applyFont="1" applyFill="1" applyBorder="1" applyProtection="1"/>
    <xf numFmtId="0" fontId="3" fillId="0" borderId="0" xfId="0" applyFont="1" applyBorder="1"/>
    <xf numFmtId="0" fontId="3" fillId="0" borderId="0" xfId="0" applyFont="1" applyBorder="1" applyAlignment="1" applyProtection="1">
      <alignment horizontal="left"/>
    </xf>
    <xf numFmtId="167" fontId="2" fillId="0" borderId="0" xfId="0" applyNumberFormat="1" applyFont="1" applyFill="1" applyBorder="1" applyAlignment="1" applyProtection="1"/>
    <xf numFmtId="0" fontId="2" fillId="0" borderId="5" xfId="0" applyFont="1" applyFill="1" applyBorder="1"/>
    <xf numFmtId="0" fontId="2" fillId="0" borderId="4" xfId="0" applyFont="1" applyFill="1" applyBorder="1"/>
    <xf numFmtId="165" fontId="2" fillId="0" borderId="4" xfId="0" applyNumberFormat="1" applyFont="1" applyFill="1" applyBorder="1" applyProtection="1"/>
    <xf numFmtId="164" fontId="2" fillId="0" borderId="4" xfId="0" applyNumberFormat="1" applyFont="1" applyFill="1" applyBorder="1" applyProtection="1"/>
    <xf numFmtId="164" fontId="2" fillId="0" borderId="3" xfId="0" applyNumberFormat="1" applyFont="1" applyFill="1" applyBorder="1" applyProtection="1"/>
    <xf numFmtId="166" fontId="2" fillId="0" borderId="4" xfId="0" applyNumberFormat="1" applyFont="1" applyFill="1" applyBorder="1" applyProtection="1"/>
    <xf numFmtId="172" fontId="2" fillId="0" borderId="4" xfId="0" applyNumberFormat="1" applyFont="1" applyFill="1" applyBorder="1" applyProtection="1"/>
    <xf numFmtId="164" fontId="3" fillId="0" borderId="0" xfId="0" applyNumberFormat="1" applyFont="1" applyBorder="1" applyProtection="1"/>
    <xf numFmtId="0" fontId="6" fillId="0" borderId="0" xfId="3"/>
    <xf numFmtId="0" fontId="6" fillId="0" borderId="0" xfId="3" applyFont="1"/>
    <xf numFmtId="0" fontId="9" fillId="0" borderId="0" xfId="3" applyFont="1"/>
    <xf numFmtId="0" fontId="8" fillId="0" borderId="0" xfId="3" applyFont="1"/>
    <xf numFmtId="0" fontId="6" fillId="0" borderId="0" xfId="3" applyBorder="1"/>
    <xf numFmtId="0" fontId="9" fillId="0" borderId="0" xfId="3" applyFont="1" applyBorder="1" applyAlignment="1">
      <alignment horizontal="center" vertical="justify"/>
    </xf>
    <xf numFmtId="0" fontId="6" fillId="0" borderId="0" xfId="3" applyBorder="1" applyAlignment="1">
      <alignment horizontal="center" vertical="justify"/>
    </xf>
    <xf numFmtId="0" fontId="8" fillId="0" borderId="0" xfId="3" applyFont="1" applyAlignment="1">
      <alignment horizontal="center" vertical="top"/>
    </xf>
    <xf numFmtId="0" fontId="11" fillId="0" borderId="0" xfId="3" applyFont="1" applyBorder="1"/>
    <xf numFmtId="0" fontId="9" fillId="0" borderId="0" xfId="3" applyFont="1" applyAlignment="1">
      <alignment horizontal="right"/>
    </xf>
    <xf numFmtId="0" fontId="6" fillId="0" borderId="0" xfId="3" applyBorder="1" applyAlignment="1">
      <alignment horizontal="center"/>
    </xf>
    <xf numFmtId="0" fontId="12" fillId="0" borderId="6" xfId="3" applyFont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 wrapText="1"/>
    </xf>
    <xf numFmtId="0" fontId="6" fillId="0" borderId="6" xfId="3" applyBorder="1" applyAlignment="1">
      <alignment horizontal="center" vertical="center"/>
    </xf>
    <xf numFmtId="0" fontId="9" fillId="0" borderId="7" xfId="3" applyFont="1" applyBorder="1" applyAlignment="1">
      <alignment horizontal="center" vertical="center" wrapText="1"/>
    </xf>
    <xf numFmtId="0" fontId="6" fillId="0" borderId="0" xfId="3" applyAlignment="1">
      <alignment horizontal="center" vertical="center"/>
    </xf>
    <xf numFmtId="0" fontId="6" fillId="0" borderId="0" xfId="3" applyBorder="1" applyAlignment="1">
      <alignment horizontal="center" vertical="center"/>
    </xf>
    <xf numFmtId="0" fontId="12" fillId="0" borderId="6" xfId="3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right" vertical="top" wrapText="1"/>
    </xf>
    <xf numFmtId="0" fontId="9" fillId="0" borderId="0" xfId="3" applyFont="1" applyBorder="1" applyAlignment="1">
      <alignment horizontal="center" vertical="top" wrapText="1"/>
    </xf>
    <xf numFmtId="0" fontId="9" fillId="0" borderId="0" xfId="3" applyFont="1" applyBorder="1" applyAlignment="1">
      <alignment wrapText="1"/>
    </xf>
    <xf numFmtId="0" fontId="7" fillId="0" borderId="0" xfId="3" applyFont="1" applyAlignment="1">
      <alignment horizontal="center" vertical="justify" wrapText="1"/>
    </xf>
    <xf numFmtId="0" fontId="7" fillId="0" borderId="0" xfId="3" applyFont="1"/>
    <xf numFmtId="0" fontId="6" fillId="0" borderId="0" xfId="3" applyAlignment="1">
      <alignment horizontal="center" vertical="justify"/>
    </xf>
    <xf numFmtId="0" fontId="13" fillId="0" borderId="0" xfId="3" applyFont="1"/>
    <xf numFmtId="0" fontId="8" fillId="0" borderId="6" xfId="3" applyFont="1" applyBorder="1" applyAlignment="1">
      <alignment horizontal="left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0" borderId="6" xfId="0" applyFont="1" applyFill="1" applyBorder="1" applyAlignment="1" applyProtection="1">
      <alignment horizontal="center"/>
    </xf>
    <xf numFmtId="0" fontId="12" fillId="0" borderId="0" xfId="1" applyFont="1"/>
    <xf numFmtId="0" fontId="14" fillId="0" borderId="0" xfId="1" applyFont="1" applyAlignment="1">
      <alignment horizontal="center"/>
    </xf>
    <xf numFmtId="0" fontId="14" fillId="0" borderId="0" xfId="1" applyFont="1" applyAlignment="1"/>
    <xf numFmtId="0" fontId="12" fillId="0" borderId="0" xfId="1" applyFont="1" applyBorder="1"/>
    <xf numFmtId="0" fontId="12" fillId="0" borderId="0" xfId="1" applyFont="1" applyBorder="1" applyAlignment="1">
      <alignment horizontal="left"/>
    </xf>
    <xf numFmtId="0" fontId="14" fillId="0" borderId="0" xfId="1" applyFont="1" applyBorder="1"/>
    <xf numFmtId="0" fontId="12" fillId="0" borderId="6" xfId="1" applyFont="1" applyFill="1" applyBorder="1" applyAlignment="1">
      <alignment horizontal="center" vertical="center" wrapText="1"/>
    </xf>
    <xf numFmtId="0" fontId="18" fillId="0" borderId="6" xfId="1" applyFont="1" applyBorder="1" applyAlignment="1">
      <alignment horizontal="center"/>
    </xf>
    <xf numFmtId="0" fontId="18" fillId="0" borderId="6" xfId="1" applyFont="1" applyFill="1" applyBorder="1" applyAlignment="1">
      <alignment horizontal="center"/>
    </xf>
    <xf numFmtId="0" fontId="18" fillId="0" borderId="0" xfId="1" applyFont="1" applyBorder="1" applyAlignment="1">
      <alignment horizontal="center"/>
    </xf>
    <xf numFmtId="0" fontId="18" fillId="0" borderId="0" xfId="1" applyFont="1" applyAlignment="1">
      <alignment horizontal="center"/>
    </xf>
    <xf numFmtId="0" fontId="7" fillId="0" borderId="6" xfId="2" applyFont="1" applyBorder="1"/>
    <xf numFmtId="0" fontId="20" fillId="0" borderId="0" xfId="1" applyFont="1" applyBorder="1"/>
    <xf numFmtId="0" fontId="20" fillId="0" borderId="0" xfId="1" applyFont="1"/>
    <xf numFmtId="0" fontId="7" fillId="0" borderId="5" xfId="2" applyFont="1" applyBorder="1"/>
    <xf numFmtId="0" fontId="18" fillId="0" borderId="0" xfId="1" applyFont="1" applyBorder="1"/>
    <xf numFmtId="0" fontId="18" fillId="0" borderId="0" xfId="1" applyFont="1"/>
    <xf numFmtId="0" fontId="17" fillId="0" borderId="0" xfId="1"/>
    <xf numFmtId="0" fontId="8" fillId="0" borderId="0" xfId="3" applyFont="1" applyBorder="1"/>
    <xf numFmtId="0" fontId="8" fillId="0" borderId="0" xfId="3" applyFont="1" applyBorder="1" applyAlignment="1">
      <alignment horizontal="center" vertical="justify"/>
    </xf>
    <xf numFmtId="0" fontId="2" fillId="0" borderId="1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/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</xf>
    <xf numFmtId="0" fontId="3" fillId="0" borderId="0" xfId="0" applyFont="1" applyAlignment="1">
      <alignment horizontal="center"/>
    </xf>
    <xf numFmtId="0" fontId="10" fillId="0" borderId="0" xfId="3" applyFont="1" applyFill="1" applyBorder="1" applyAlignment="1">
      <alignment horizontal="center" vertical="justify" wrapText="1"/>
    </xf>
    <xf numFmtId="2" fontId="22" fillId="0" borderId="0" xfId="2" applyNumberFormat="1" applyFont="1" applyBorder="1"/>
    <xf numFmtId="0" fontId="5" fillId="0" borderId="0" xfId="0" applyFont="1" applyAlignment="1"/>
    <xf numFmtId="0" fontId="14" fillId="0" borderId="0" xfId="2" applyFont="1" applyBorder="1" applyAlignment="1"/>
    <xf numFmtId="0" fontId="3" fillId="0" borderId="8" xfId="0" applyFont="1" applyBorder="1"/>
    <xf numFmtId="0" fontId="6" fillId="0" borderId="6" xfId="3" applyBorder="1"/>
    <xf numFmtId="0" fontId="26" fillId="0" borderId="0" xfId="0" applyFont="1"/>
    <xf numFmtId="0" fontId="27" fillId="0" borderId="0" xfId="0" applyFont="1"/>
    <xf numFmtId="0" fontId="26" fillId="0" borderId="8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justify" vertical="top"/>
    </xf>
    <xf numFmtId="0" fontId="9" fillId="0" borderId="0" xfId="0" applyFont="1" applyAlignment="1">
      <alignment vertical="top" wrapText="1"/>
    </xf>
    <xf numFmtId="0" fontId="12" fillId="0" borderId="0" xfId="3" applyFont="1" applyBorder="1" applyAlignment="1">
      <alignment horizontal="center" vertical="justify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right"/>
    </xf>
    <xf numFmtId="2" fontId="8" fillId="0" borderId="0" xfId="0" applyNumberFormat="1" applyFont="1" applyAlignment="1">
      <alignment horizontal="right"/>
    </xf>
    <xf numFmtId="175" fontId="8" fillId="0" borderId="0" xfId="0" applyNumberFormat="1" applyFont="1" applyAlignment="1">
      <alignment horizontal="left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indent="1"/>
    </xf>
    <xf numFmtId="0" fontId="29" fillId="0" borderId="0" xfId="0" applyFont="1"/>
    <xf numFmtId="0" fontId="32" fillId="0" borderId="0" xfId="0" applyFont="1"/>
    <xf numFmtId="11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173" fontId="8" fillId="0" borderId="0" xfId="0" applyNumberFormat="1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2" fontId="8" fillId="0" borderId="0" xfId="0" applyNumberFormat="1" applyFont="1" applyAlignment="1"/>
    <xf numFmtId="0" fontId="9" fillId="0" borderId="0" xfId="0" applyFont="1" applyBorder="1" applyAlignment="1">
      <alignment horizontal="left"/>
    </xf>
    <xf numFmtId="174" fontId="9" fillId="0" borderId="0" xfId="0" applyNumberFormat="1" applyFont="1" applyAlignment="1"/>
    <xf numFmtId="173" fontId="9" fillId="0" borderId="0" xfId="0" applyNumberFormat="1" applyFont="1" applyAlignment="1">
      <alignment horizontal="center"/>
    </xf>
    <xf numFmtId="0" fontId="32" fillId="0" borderId="0" xfId="0" applyFont="1" applyAlignment="1">
      <alignment vertical="top" wrapText="1"/>
    </xf>
    <xf numFmtId="0" fontId="8" fillId="0" borderId="0" xfId="0" applyFont="1" applyAlignment="1">
      <alignment wrapText="1"/>
    </xf>
    <xf numFmtId="0" fontId="26" fillId="0" borderId="0" xfId="0" applyFont="1" applyAlignment="1"/>
    <xf numFmtId="0" fontId="28" fillId="0" borderId="0" xfId="0" applyFont="1" applyAlignment="1">
      <alignment wrapText="1"/>
    </xf>
    <xf numFmtId="0" fontId="9" fillId="0" borderId="0" xfId="0" applyFont="1" applyAlignment="1">
      <alignment horizontal="left" indent="8"/>
    </xf>
    <xf numFmtId="0" fontId="6" fillId="2" borderId="0" xfId="3" applyFill="1" applyBorder="1"/>
    <xf numFmtId="0" fontId="9" fillId="2" borderId="0" xfId="3" applyFont="1" applyFill="1" applyAlignment="1">
      <alignment horizontal="left" vertical="top"/>
    </xf>
    <xf numFmtId="0" fontId="9" fillId="0" borderId="0" xfId="3" applyFont="1" applyAlignment="1">
      <alignment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9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/>
    <xf numFmtId="0" fontId="0" fillId="0" borderId="0" xfId="0" applyBorder="1"/>
    <xf numFmtId="0" fontId="9" fillId="3" borderId="6" xfId="3" applyFont="1" applyFill="1" applyBorder="1" applyAlignment="1">
      <alignment horizontal="center" vertical="center" wrapText="1"/>
    </xf>
    <xf numFmtId="0" fontId="9" fillId="3" borderId="7" xfId="3" applyFont="1" applyFill="1" applyBorder="1" applyAlignment="1">
      <alignment horizontal="center" vertical="center" wrapText="1"/>
    </xf>
    <xf numFmtId="0" fontId="8" fillId="0" borderId="0" xfId="3" applyFont="1" applyAlignment="1">
      <alignment horizontal="right"/>
    </xf>
    <xf numFmtId="2" fontId="8" fillId="0" borderId="0" xfId="3" applyNumberFormat="1" applyFont="1" applyAlignment="1">
      <alignment horizontal="right"/>
    </xf>
    <xf numFmtId="2" fontId="8" fillId="0" borderId="0" xfId="3" applyNumberFormat="1" applyFont="1" applyAlignment="1">
      <alignment horizontal="center"/>
    </xf>
    <xf numFmtId="0" fontId="8" fillId="0" borderId="0" xfId="3" applyFont="1" applyAlignment="1">
      <alignment horizontal="center"/>
    </xf>
    <xf numFmtId="0" fontId="9" fillId="3" borderId="6" xfId="3" applyFont="1" applyFill="1" applyBorder="1" applyAlignment="1">
      <alignment horizontal="center" vertical="center"/>
    </xf>
    <xf numFmtId="0" fontId="9" fillId="3" borderId="6" xfId="3" applyFont="1" applyFill="1" applyBorder="1" applyAlignment="1">
      <alignment horizontal="center" vertical="justify"/>
    </xf>
    <xf numFmtId="0" fontId="9" fillId="3" borderId="6" xfId="3" applyFont="1" applyFill="1" applyBorder="1"/>
    <xf numFmtId="0" fontId="9" fillId="3" borderId="6" xfId="3" applyFont="1" applyFill="1" applyBorder="1" applyAlignment="1">
      <alignment horizontal="left" vertical="top"/>
    </xf>
    <xf numFmtId="0" fontId="8" fillId="0" borderId="6" xfId="3" applyFont="1" applyBorder="1"/>
    <xf numFmtId="0" fontId="8" fillId="0" borderId="6" xfId="3" applyFont="1" applyBorder="1" applyAlignment="1">
      <alignment horizontal="center" vertical="justify"/>
    </xf>
    <xf numFmtId="0" fontId="2" fillId="0" borderId="9" xfId="0" applyFont="1" applyFill="1" applyBorder="1"/>
    <xf numFmtId="167" fontId="2" fillId="0" borderId="10" xfId="0" applyNumberFormat="1" applyFont="1" applyFill="1" applyBorder="1" applyProtection="1"/>
    <xf numFmtId="0" fontId="2" fillId="0" borderId="11" xfId="0" applyFont="1" applyFill="1" applyBorder="1"/>
    <xf numFmtId="0" fontId="3" fillId="0" borderId="12" xfId="0" applyFont="1" applyBorder="1"/>
    <xf numFmtId="167" fontId="2" fillId="0" borderId="13" xfId="0" applyNumberFormat="1" applyFont="1" applyFill="1" applyBorder="1"/>
    <xf numFmtId="167" fontId="2" fillId="0" borderId="14" xfId="0" applyNumberFormat="1" applyFont="1" applyFill="1" applyBorder="1" applyProtection="1"/>
    <xf numFmtId="0" fontId="2" fillId="0" borderId="15" xfId="0" applyFont="1" applyFill="1" applyBorder="1"/>
    <xf numFmtId="0" fontId="2" fillId="0" borderId="16" xfId="0" applyFont="1" applyFill="1" applyBorder="1" applyAlignment="1" applyProtection="1"/>
    <xf numFmtId="0" fontId="2" fillId="0" borderId="16" xfId="0" applyFont="1" applyFill="1" applyBorder="1"/>
    <xf numFmtId="0" fontId="2" fillId="0" borderId="17" xfId="0" applyFont="1" applyFill="1" applyBorder="1"/>
    <xf numFmtId="0" fontId="3" fillId="0" borderId="12" xfId="0" applyFont="1" applyBorder="1" applyAlignment="1" applyProtection="1">
      <alignment horizontal="left"/>
    </xf>
    <xf numFmtId="170" fontId="3" fillId="0" borderId="18" xfId="0" applyNumberFormat="1" applyFont="1" applyBorder="1" applyProtection="1"/>
    <xf numFmtId="167" fontId="2" fillId="0" borderId="13" xfId="0" applyNumberFormat="1" applyFont="1" applyFill="1" applyBorder="1" applyAlignment="1" applyProtection="1">
      <alignment horizontal="right"/>
    </xf>
    <xf numFmtId="0" fontId="3" fillId="0" borderId="12" xfId="0" applyFont="1" applyBorder="1" applyAlignment="1">
      <alignment horizontal="left"/>
    </xf>
    <xf numFmtId="167" fontId="2" fillId="0" borderId="9" xfId="0" applyNumberFormat="1" applyFont="1" applyFill="1" applyBorder="1"/>
    <xf numFmtId="167" fontId="2" fillId="0" borderId="11" xfId="0" applyNumberFormat="1" applyFont="1" applyFill="1" applyBorder="1"/>
    <xf numFmtId="0" fontId="3" fillId="0" borderId="9" xfId="0" applyFont="1" applyBorder="1"/>
    <xf numFmtId="0" fontId="3" fillId="0" borderId="11" xfId="0" applyFont="1" applyBorder="1"/>
    <xf numFmtId="0" fontId="2" fillId="0" borderId="19" xfId="0" applyFont="1" applyFill="1" applyBorder="1" applyAlignment="1" applyProtection="1">
      <alignment horizontal="right"/>
    </xf>
    <xf numFmtId="0" fontId="2" fillId="0" borderId="8" xfId="0" applyFont="1" applyFill="1" applyBorder="1" applyAlignment="1">
      <alignment horizontal="left"/>
    </xf>
    <xf numFmtId="0" fontId="2" fillId="0" borderId="8" xfId="0" applyFont="1" applyFill="1" applyBorder="1"/>
    <xf numFmtId="0" fontId="2" fillId="0" borderId="20" xfId="0" applyFont="1" applyFill="1" applyBorder="1"/>
    <xf numFmtId="167" fontId="2" fillId="0" borderId="21" xfId="0" applyNumberFormat="1" applyFont="1" applyFill="1" applyBorder="1" applyProtection="1"/>
    <xf numFmtId="167" fontId="2" fillId="0" borderId="20" xfId="0" applyNumberFormat="1" applyFont="1" applyFill="1" applyBorder="1"/>
    <xf numFmtId="167" fontId="2" fillId="0" borderId="19" xfId="0" applyNumberFormat="1" applyFont="1" applyFill="1" applyBorder="1"/>
    <xf numFmtId="167" fontId="3" fillId="0" borderId="8" xfId="0" applyNumberFormat="1" applyFont="1" applyBorder="1"/>
    <xf numFmtId="0" fontId="3" fillId="0" borderId="22" xfId="0" applyFont="1" applyBorder="1" applyAlignment="1" applyProtection="1">
      <alignment horizontal="left"/>
    </xf>
    <xf numFmtId="0" fontId="3" fillId="0" borderId="22" xfId="0" applyFont="1" applyBorder="1"/>
    <xf numFmtId="167" fontId="3" fillId="0" borderId="22" xfId="0" applyNumberFormat="1" applyFont="1" applyBorder="1"/>
    <xf numFmtId="165" fontId="2" fillId="0" borderId="22" xfId="0" applyNumberFormat="1" applyFont="1" applyFill="1" applyBorder="1" applyProtection="1"/>
    <xf numFmtId="0" fontId="2" fillId="0" borderId="23" xfId="0" applyFont="1" applyFill="1" applyBorder="1" applyAlignment="1" applyProtection="1"/>
    <xf numFmtId="167" fontId="2" fillId="0" borderId="24" xfId="0" applyNumberFormat="1" applyFont="1" applyFill="1" applyBorder="1" applyProtection="1"/>
    <xf numFmtId="0" fontId="2" fillId="0" borderId="23" xfId="0" applyFont="1" applyFill="1" applyBorder="1"/>
    <xf numFmtId="0" fontId="7" fillId="0" borderId="25" xfId="2" applyFont="1" applyBorder="1" applyAlignment="1">
      <alignment vertical="center" wrapText="1"/>
    </xf>
    <xf numFmtId="0" fontId="18" fillId="0" borderId="6" xfId="1" applyFont="1" applyFill="1" applyBorder="1" applyAlignment="1">
      <alignment horizontal="center" vertical="center"/>
    </xf>
    <xf numFmtId="2" fontId="18" fillId="0" borderId="6" xfId="1" applyNumberFormat="1" applyFont="1" applyFill="1" applyBorder="1" applyAlignment="1">
      <alignment horizontal="center" vertical="center"/>
    </xf>
    <xf numFmtId="0" fontId="18" fillId="0" borderId="6" xfId="1" applyNumberFormat="1" applyFont="1" applyFill="1" applyBorder="1" applyAlignment="1">
      <alignment horizontal="center" vertical="center"/>
    </xf>
    <xf numFmtId="0" fontId="7" fillId="0" borderId="6" xfId="2" applyFont="1" applyBorder="1" applyAlignment="1">
      <alignment vertical="center"/>
    </xf>
    <xf numFmtId="0" fontId="7" fillId="0" borderId="5" xfId="2" applyFont="1" applyBorder="1" applyAlignment="1">
      <alignment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8" fillId="0" borderId="6" xfId="3" applyFont="1" applyBorder="1" applyAlignment="1">
      <alignment horizontal="left" vertical="justify"/>
    </xf>
    <xf numFmtId="176" fontId="9" fillId="3" borderId="6" xfId="3" applyNumberFormat="1" applyFont="1" applyFill="1" applyBorder="1" applyAlignment="1">
      <alignment horizontal="center" vertical="center" wrapText="1"/>
    </xf>
    <xf numFmtId="176" fontId="6" fillId="0" borderId="0" xfId="3" applyNumberFormat="1" applyBorder="1" applyAlignment="1">
      <alignment horizontal="center" vertical="center"/>
    </xf>
    <xf numFmtId="176" fontId="8" fillId="0" borderId="6" xfId="3" applyNumberFormat="1" applyFont="1" applyBorder="1" applyAlignment="1">
      <alignment horizontal="center" vertical="center" wrapText="1"/>
    </xf>
    <xf numFmtId="0" fontId="6" fillId="4" borderId="6" xfId="3" applyFont="1" applyFill="1" applyBorder="1"/>
    <xf numFmtId="0" fontId="6" fillId="5" borderId="6" xfId="3" applyFont="1" applyFill="1" applyBorder="1"/>
    <xf numFmtId="0" fontId="9" fillId="0" borderId="6" xfId="0" applyFont="1" applyBorder="1" applyAlignment="1">
      <alignment horizontal="center"/>
    </xf>
    <xf numFmtId="0" fontId="0" fillId="0" borderId="6" xfId="0" applyBorder="1"/>
    <xf numFmtId="0" fontId="0" fillId="0" borderId="22" xfId="0" applyBorder="1"/>
    <xf numFmtId="0" fontId="0" fillId="0" borderId="25" xfId="0" applyBorder="1"/>
    <xf numFmtId="0" fontId="34" fillId="0" borderId="7" xfId="0" applyFont="1" applyFill="1" applyBorder="1"/>
    <xf numFmtId="0" fontId="2" fillId="0" borderId="27" xfId="0" applyFont="1" applyFill="1" applyBorder="1" applyAlignment="1" applyProtection="1">
      <alignment vertical="top"/>
    </xf>
    <xf numFmtId="0" fontId="2" fillId="0" borderId="6" xfId="0" applyFont="1" applyFill="1" applyBorder="1" applyAlignment="1" applyProtection="1">
      <alignment vertical="top"/>
    </xf>
    <xf numFmtId="0" fontId="9" fillId="0" borderId="6" xfId="0" applyFont="1" applyBorder="1"/>
    <xf numFmtId="0" fontId="9" fillId="0" borderId="7" xfId="0" applyFont="1" applyBorder="1"/>
    <xf numFmtId="0" fontId="9" fillId="0" borderId="25" xfId="0" applyFont="1" applyBorder="1"/>
    <xf numFmtId="0" fontId="35" fillId="0" borderId="6" xfId="0" applyFont="1" applyFill="1" applyBorder="1" applyAlignment="1" applyProtection="1">
      <alignment wrapText="1"/>
    </xf>
    <xf numFmtId="0" fontId="35" fillId="0" borderId="27" xfId="0" applyFont="1" applyFill="1" applyBorder="1" applyAlignment="1" applyProtection="1">
      <alignment horizontal="left"/>
    </xf>
    <xf numFmtId="0" fontId="35" fillId="0" borderId="7" xfId="0" applyFont="1" applyFill="1" applyBorder="1" applyAlignment="1" applyProtection="1"/>
    <xf numFmtId="0" fontId="35" fillId="0" borderId="7" xfId="0" applyFont="1" applyFill="1" applyBorder="1" applyAlignment="1" applyProtection="1">
      <alignment wrapText="1"/>
    </xf>
    <xf numFmtId="0" fontId="35" fillId="0" borderId="2" xfId="0" applyFont="1" applyFill="1" applyBorder="1" applyAlignment="1" applyProtection="1"/>
    <xf numFmtId="0" fontId="9" fillId="0" borderId="5" xfId="0" applyFont="1" applyBorder="1"/>
    <xf numFmtId="0" fontId="2" fillId="0" borderId="5" xfId="0" applyFont="1" applyFill="1" applyBorder="1" applyAlignment="1" applyProtection="1"/>
    <xf numFmtId="0" fontId="2" fillId="0" borderId="27" xfId="0" applyFont="1" applyFill="1" applyBorder="1"/>
    <xf numFmtId="0" fontId="2" fillId="0" borderId="1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22" xfId="0" applyNumberFormat="1" applyBorder="1"/>
    <xf numFmtId="176" fontId="9" fillId="0" borderId="6" xfId="0" applyNumberFormat="1" applyFont="1" applyBorder="1"/>
    <xf numFmtId="0" fontId="35" fillId="0" borderId="1" xfId="0" applyFont="1" applyFill="1" applyBorder="1" applyAlignment="1" applyProtection="1"/>
    <xf numFmtId="0" fontId="9" fillId="0" borderId="1" xfId="0" applyFont="1" applyBorder="1"/>
    <xf numFmtId="0" fontId="9" fillId="0" borderId="28" xfId="0" applyFont="1" applyBorder="1"/>
    <xf numFmtId="176" fontId="9" fillId="0" borderId="5" xfId="0" applyNumberFormat="1" applyFont="1" applyBorder="1"/>
    <xf numFmtId="0" fontId="8" fillId="0" borderId="22" xfId="0" applyFont="1" applyBorder="1" applyAlignment="1">
      <alignment horizontal="right"/>
    </xf>
    <xf numFmtId="0" fontId="35" fillId="0" borderId="6" xfId="0" applyFont="1" applyFill="1" applyBorder="1" applyAlignment="1" applyProtection="1"/>
    <xf numFmtId="0" fontId="3" fillId="0" borderId="6" xfId="0" applyFont="1" applyBorder="1"/>
    <xf numFmtId="0" fontId="3" fillId="0" borderId="7" xfId="0" applyFont="1" applyBorder="1"/>
    <xf numFmtId="0" fontId="2" fillId="0" borderId="8" xfId="0" applyFont="1" applyFill="1" applyBorder="1" applyAlignment="1"/>
    <xf numFmtId="164" fontId="2" fillId="0" borderId="1" xfId="0" applyNumberFormat="1" applyFont="1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165" fontId="2" fillId="0" borderId="27" xfId="0" applyNumberFormat="1" applyFont="1" applyFill="1" applyBorder="1" applyProtection="1"/>
    <xf numFmtId="165" fontId="2" fillId="0" borderId="5" xfId="0" applyNumberFormat="1" applyFont="1" applyFill="1" applyBorder="1" applyProtection="1"/>
    <xf numFmtId="0" fontId="2" fillId="0" borderId="9" xfId="0" applyFont="1" applyFill="1" applyBorder="1" applyAlignment="1" applyProtection="1"/>
    <xf numFmtId="168" fontId="2" fillId="0" borderId="10" xfId="0" applyNumberFormat="1" applyFont="1" applyFill="1" applyBorder="1" applyProtection="1"/>
    <xf numFmtId="0" fontId="2" fillId="0" borderId="6" xfId="0" applyFont="1" applyFill="1" applyBorder="1" applyAlignment="1" applyProtection="1"/>
    <xf numFmtId="165" fontId="2" fillId="0" borderId="6" xfId="0" applyNumberFormat="1" applyFont="1" applyFill="1" applyBorder="1" applyProtection="1"/>
    <xf numFmtId="0" fontId="2" fillId="0" borderId="29" xfId="0" applyFont="1" applyFill="1" applyBorder="1" applyAlignment="1" applyProtection="1"/>
    <xf numFmtId="1" fontId="2" fillId="0" borderId="30" xfId="0" applyNumberFormat="1" applyFont="1" applyFill="1" applyBorder="1" applyAlignment="1" applyProtection="1">
      <alignment horizontal="center"/>
    </xf>
    <xf numFmtId="167" fontId="2" fillId="0" borderId="26" xfId="0" applyNumberFormat="1" applyFont="1" applyFill="1" applyBorder="1" applyProtection="1"/>
    <xf numFmtId="167" fontId="2" fillId="0" borderId="26" xfId="0" applyNumberFormat="1" applyFont="1" applyFill="1" applyBorder="1" applyAlignment="1" applyProtection="1">
      <alignment horizontal="right"/>
    </xf>
    <xf numFmtId="177" fontId="2" fillId="0" borderId="30" xfId="0" applyNumberFormat="1" applyFont="1" applyFill="1" applyBorder="1" applyAlignment="1" applyProtection="1">
      <alignment horizontal="center"/>
    </xf>
    <xf numFmtId="1" fontId="2" fillId="0" borderId="30" xfId="0" applyNumberFormat="1" applyFont="1" applyFill="1" applyBorder="1" applyAlignment="1" applyProtection="1">
      <alignment horizontal="right"/>
    </xf>
    <xf numFmtId="1" fontId="3" fillId="0" borderId="30" xfId="0" applyNumberFormat="1" applyFont="1" applyBorder="1" applyAlignment="1">
      <alignment horizontal="right"/>
    </xf>
    <xf numFmtId="177" fontId="2" fillId="0" borderId="30" xfId="0" applyNumberFormat="1" applyFont="1" applyFill="1" applyBorder="1" applyAlignment="1" applyProtection="1">
      <alignment horizontal="right"/>
    </xf>
    <xf numFmtId="0" fontId="9" fillId="0" borderId="0" xfId="0" applyFont="1" applyBorder="1"/>
    <xf numFmtId="0" fontId="35" fillId="0" borderId="5" xfId="0" applyFont="1" applyFill="1" applyBorder="1" applyAlignment="1" applyProtection="1"/>
    <xf numFmtId="0" fontId="2" fillId="0" borderId="27" xfId="0" applyFont="1" applyFill="1" applyBorder="1" applyAlignment="1" applyProtection="1">
      <alignment horizontal="center"/>
    </xf>
    <xf numFmtId="0" fontId="35" fillId="0" borderId="27" xfId="0" applyFont="1" applyFill="1" applyBorder="1" applyAlignment="1" applyProtection="1"/>
    <xf numFmtId="0" fontId="18" fillId="0" borderId="6" xfId="1" applyFont="1" applyBorder="1" applyAlignment="1">
      <alignment horizontal="left"/>
    </xf>
    <xf numFmtId="176" fontId="2" fillId="0" borderId="6" xfId="0" applyNumberFormat="1" applyFont="1" applyFill="1" applyBorder="1" applyProtection="1"/>
    <xf numFmtId="176" fontId="2" fillId="0" borderId="7" xfId="0" applyNumberFormat="1" applyFont="1" applyFill="1" applyBorder="1" applyProtection="1"/>
    <xf numFmtId="176" fontId="3" fillId="0" borderId="6" xfId="0" applyNumberFormat="1" applyFont="1" applyBorder="1"/>
    <xf numFmtId="176" fontId="2" fillId="0" borderId="6" xfId="0" applyNumberFormat="1" applyFont="1" applyFill="1" applyBorder="1" applyAlignment="1" applyProtection="1">
      <alignment horizontal="right"/>
    </xf>
    <xf numFmtId="0" fontId="18" fillId="0" borderId="6" xfId="1" applyFont="1" applyFill="1" applyBorder="1" applyAlignment="1">
      <alignment horizontal="center" vertical="center" wrapText="1"/>
    </xf>
    <xf numFmtId="0" fontId="14" fillId="0" borderId="0" xfId="1" applyFont="1" applyBorder="1" applyAlignment="1"/>
    <xf numFmtId="0" fontId="12" fillId="0" borderId="0" xfId="1" applyFont="1" applyFill="1" applyBorder="1"/>
    <xf numFmtId="0" fontId="14" fillId="0" borderId="0" xfId="2" applyFont="1" applyFill="1" applyBorder="1" applyAlignment="1"/>
    <xf numFmtId="0" fontId="7" fillId="0" borderId="6" xfId="2" applyFont="1" applyBorder="1" applyAlignment="1">
      <alignment vertical="center" wrapText="1"/>
    </xf>
    <xf numFmtId="0" fontId="18" fillId="0" borderId="0" xfId="0" applyFont="1"/>
    <xf numFmtId="0" fontId="38" fillId="0" borderId="7" xfId="0" applyFont="1" applyFill="1" applyBorder="1" applyAlignment="1" applyProtection="1"/>
    <xf numFmtId="0" fontId="38" fillId="0" borderId="7" xfId="0" applyFont="1" applyFill="1" applyBorder="1" applyAlignment="1" applyProtection="1">
      <alignment wrapText="1"/>
    </xf>
    <xf numFmtId="0" fontId="38" fillId="0" borderId="2" xfId="0" applyFont="1" applyFill="1" applyBorder="1" applyAlignment="1" applyProtection="1"/>
    <xf numFmtId="0" fontId="38" fillId="0" borderId="1" xfId="0" applyFont="1" applyFill="1" applyBorder="1" applyAlignment="1" applyProtection="1"/>
    <xf numFmtId="176" fontId="7" fillId="0" borderId="6" xfId="2" applyNumberFormat="1" applyFont="1" applyBorder="1" applyAlignment="1">
      <alignment horizontal="right" vertical="center"/>
    </xf>
    <xf numFmtId="176" fontId="7" fillId="0" borderId="25" xfId="2" applyNumberFormat="1" applyFont="1" applyBorder="1" applyAlignment="1">
      <alignment horizontal="right" vertical="center" wrapText="1"/>
    </xf>
    <xf numFmtId="176" fontId="19" fillId="0" borderId="6" xfId="2" applyNumberFormat="1" applyFont="1" applyBorder="1" applyAlignment="1">
      <alignment horizontal="right" vertical="center"/>
    </xf>
    <xf numFmtId="2" fontId="7" fillId="0" borderId="6" xfId="2" applyNumberFormat="1" applyFont="1" applyBorder="1" applyAlignment="1">
      <alignment horizontal="right" vertical="center"/>
    </xf>
    <xf numFmtId="2" fontId="18" fillId="0" borderId="6" xfId="2" applyNumberFormat="1" applyFont="1" applyBorder="1" applyAlignment="1">
      <alignment horizontal="right" vertical="center" wrapText="1"/>
    </xf>
    <xf numFmtId="2" fontId="18" fillId="0" borderId="6" xfId="1" applyNumberFormat="1" applyFont="1" applyFill="1" applyBorder="1" applyAlignment="1">
      <alignment horizontal="right" vertical="center"/>
    </xf>
    <xf numFmtId="0" fontId="18" fillId="0" borderId="6" xfId="1" applyFont="1" applyFill="1" applyBorder="1" applyAlignment="1">
      <alignment horizontal="right" vertical="center"/>
    </xf>
    <xf numFmtId="176" fontId="7" fillId="0" borderId="7" xfId="2" applyNumberFormat="1" applyFont="1" applyBorder="1" applyAlignment="1">
      <alignment horizontal="right" vertical="center" wrapText="1"/>
    </xf>
    <xf numFmtId="1" fontId="39" fillId="0" borderId="25" xfId="0" applyNumberFormat="1" applyFont="1" applyBorder="1" applyAlignment="1">
      <alignment horizontal="center"/>
    </xf>
    <xf numFmtId="177" fontId="40" fillId="0" borderId="25" xfId="0" applyNumberFormat="1" applyFont="1" applyFill="1" applyBorder="1" applyAlignment="1" applyProtection="1">
      <alignment horizontal="center"/>
    </xf>
    <xf numFmtId="1" fontId="40" fillId="0" borderId="25" xfId="0" applyNumberFormat="1" applyFont="1" applyFill="1" applyBorder="1" applyAlignment="1" applyProtection="1">
      <alignment horizontal="center"/>
    </xf>
    <xf numFmtId="0" fontId="7" fillId="0" borderId="28" xfId="2" applyFont="1" applyBorder="1" applyAlignment="1">
      <alignment vertical="center" wrapText="1"/>
    </xf>
    <xf numFmtId="0" fontId="18" fillId="0" borderId="27" xfId="1" applyFont="1" applyFill="1" applyBorder="1" applyAlignment="1">
      <alignment horizontal="center"/>
    </xf>
    <xf numFmtId="2" fontId="21" fillId="0" borderId="6" xfId="2" applyNumberFormat="1" applyFont="1" applyBorder="1" applyAlignment="1">
      <alignment horizontal="right"/>
    </xf>
    <xf numFmtId="2" fontId="21" fillId="0" borderId="6" xfId="1" applyNumberFormat="1" applyFont="1" applyFill="1" applyBorder="1" applyAlignment="1">
      <alignment horizontal="right"/>
    </xf>
    <xf numFmtId="2" fontId="18" fillId="0" borderId="6" xfId="1" applyNumberFormat="1" applyFont="1" applyFill="1" applyBorder="1" applyAlignment="1">
      <alignment horizontal="right"/>
    </xf>
    <xf numFmtId="0" fontId="43" fillId="0" borderId="0" xfId="0" applyFont="1"/>
    <xf numFmtId="49" fontId="41" fillId="0" borderId="0" xfId="0" applyNumberFormat="1" applyFont="1" applyAlignment="1">
      <alignment horizontal="left" vertical="center" wrapText="1"/>
    </xf>
    <xf numFmtId="49" fontId="41" fillId="0" borderId="0" xfId="0" applyNumberFormat="1" applyFont="1" applyAlignment="1">
      <alignment horizontal="right" vertical="center" wrapText="1"/>
    </xf>
    <xf numFmtId="49" fontId="42" fillId="0" borderId="0" xfId="0" applyNumberFormat="1" applyFont="1" applyAlignment="1">
      <alignment horizontal="center" vertical="center" wrapText="1"/>
    </xf>
    <xf numFmtId="49" fontId="41" fillId="0" borderId="49" xfId="0" applyNumberFormat="1" applyFont="1" applyBorder="1" applyAlignment="1">
      <alignment horizontal="left" wrapText="1"/>
    </xf>
    <xf numFmtId="49" fontId="41" fillId="0" borderId="50" xfId="0" applyNumberFormat="1" applyFont="1" applyBorder="1" applyAlignment="1">
      <alignment horizontal="left" wrapText="1"/>
    </xf>
    <xf numFmtId="49" fontId="42" fillId="0" borderId="0" xfId="0" applyNumberFormat="1" applyFont="1" applyAlignment="1">
      <alignment horizontal="right" vertical="center" wrapText="1"/>
    </xf>
    <xf numFmtId="49" fontId="41" fillId="0" borderId="49" xfId="0" applyNumberFormat="1" applyFont="1" applyBorder="1" applyAlignment="1">
      <alignment horizontal="right" wrapText="1"/>
    </xf>
    <xf numFmtId="49" fontId="41" fillId="0" borderId="50" xfId="0" applyNumberFormat="1" applyFont="1" applyBorder="1" applyAlignment="1">
      <alignment horizontal="right" wrapText="1"/>
    </xf>
    <xf numFmtId="2" fontId="45" fillId="0" borderId="0" xfId="0" applyNumberFormat="1" applyFont="1"/>
    <xf numFmtId="0" fontId="46" fillId="0" borderId="6" xfId="3" applyFont="1" applyBorder="1"/>
    <xf numFmtId="2" fontId="6" fillId="0" borderId="0" xfId="3" applyNumberFormat="1" applyAlignment="1">
      <alignment horizontal="center" vertical="center"/>
    </xf>
    <xf numFmtId="2" fontId="46" fillId="0" borderId="0" xfId="3" applyNumberFormat="1" applyFont="1" applyAlignment="1">
      <alignment horizontal="right"/>
    </xf>
    <xf numFmtId="2" fontId="47" fillId="0" borderId="0" xfId="3" applyNumberFormat="1" applyFont="1" applyAlignment="1">
      <alignment horizontal="right" vertical="justify" wrapText="1"/>
    </xf>
    <xf numFmtId="174" fontId="6" fillId="0" borderId="0" xfId="3" applyNumberFormat="1" applyAlignment="1">
      <alignment horizontal="center" vertical="center"/>
    </xf>
    <xf numFmtId="178" fontId="46" fillId="0" borderId="6" xfId="3" applyNumberFormat="1" applyFont="1" applyBorder="1"/>
    <xf numFmtId="0" fontId="46" fillId="0" borderId="0" xfId="3" applyFont="1"/>
    <xf numFmtId="0" fontId="41" fillId="0" borderId="0" xfId="0" applyFont="1" applyAlignment="1">
      <alignment horizontal="center"/>
    </xf>
    <xf numFmtId="0" fontId="26" fillId="0" borderId="0" xfId="0" applyFont="1" applyAlignment="1">
      <alignment horizontal="left" vertical="top"/>
    </xf>
    <xf numFmtId="0" fontId="42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49" fontId="42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28" fillId="0" borderId="0" xfId="0" applyFont="1" applyAlignment="1">
      <alignment horizontal="center"/>
    </xf>
    <xf numFmtId="1" fontId="9" fillId="3" borderId="8" xfId="0" applyNumberFormat="1" applyFont="1" applyFill="1" applyBorder="1" applyAlignment="1">
      <alignment horizontal="left" wrapText="1"/>
    </xf>
    <xf numFmtId="1" fontId="9" fillId="3" borderId="22" xfId="0" applyNumberFormat="1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0" fontId="11" fillId="0" borderId="0" xfId="3" applyFont="1" applyAlignment="1">
      <alignment horizontal="left" wrapText="1"/>
    </xf>
    <xf numFmtId="0" fontId="11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2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0" fillId="0" borderId="0" xfId="0" applyAlignment="1"/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176" fontId="9" fillId="0" borderId="7" xfId="0" applyNumberFormat="1" applyFont="1" applyBorder="1" applyAlignment="1"/>
    <xf numFmtId="176" fontId="0" fillId="0" borderId="25" xfId="0" applyNumberFormat="1" applyBorder="1" applyAlignment="1"/>
    <xf numFmtId="176" fontId="9" fillId="0" borderId="0" xfId="0" applyNumberFormat="1" applyFont="1" applyBorder="1" applyAlignment="1"/>
    <xf numFmtId="176" fontId="0" fillId="0" borderId="0" xfId="0" applyNumberFormat="1" applyBorder="1" applyAlignment="1"/>
    <xf numFmtId="0" fontId="9" fillId="0" borderId="7" xfId="0" applyFont="1" applyBorder="1" applyAlignment="1"/>
    <xf numFmtId="0" fontId="0" fillId="0" borderId="25" xfId="0" applyBorder="1" applyAlignment="1"/>
    <xf numFmtId="176" fontId="9" fillId="0" borderId="6" xfId="0" applyNumberFormat="1" applyFont="1" applyBorder="1" applyAlignment="1"/>
    <xf numFmtId="174" fontId="9" fillId="0" borderId="7" xfId="0" applyNumberFormat="1" applyFont="1" applyBorder="1" applyAlignment="1"/>
    <xf numFmtId="0" fontId="9" fillId="0" borderId="25" xfId="0" applyFont="1" applyBorder="1" applyAlignment="1"/>
    <xf numFmtId="2" fontId="0" fillId="0" borderId="8" xfId="0" applyNumberFormat="1" applyBorder="1" applyAlignment="1"/>
    <xf numFmtId="0" fontId="0" fillId="0" borderId="22" xfId="0" applyBorder="1" applyAlignment="1"/>
    <xf numFmtId="2" fontId="0" fillId="0" borderId="22" xfId="0" applyNumberFormat="1" applyBorder="1" applyAlignment="1"/>
    <xf numFmtId="176" fontId="9" fillId="0" borderId="5" xfId="0" applyNumberFormat="1" applyFont="1" applyBorder="1" applyAlignment="1"/>
    <xf numFmtId="0" fontId="3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5" xfId="0" applyFont="1" applyFill="1" applyBorder="1" applyAlignment="1" applyProtection="1">
      <alignment vertical="top" wrapText="1"/>
    </xf>
    <xf numFmtId="0" fontId="0" fillId="0" borderId="4" xfId="0" applyBorder="1" applyAlignment="1">
      <alignment vertical="top"/>
    </xf>
    <xf numFmtId="0" fontId="0" fillId="0" borderId="27" xfId="0" applyBorder="1" applyAlignment="1">
      <alignment vertical="top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27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28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9" xfId="0" applyFont="1" applyBorder="1" applyAlignment="1">
      <alignment vertical="top" wrapText="1"/>
    </xf>
    <xf numFmtId="0" fontId="9" fillId="0" borderId="31" xfId="0" applyFont="1" applyBorder="1" applyAlignment="1">
      <alignment vertical="top" wrapText="1"/>
    </xf>
    <xf numFmtId="0" fontId="9" fillId="0" borderId="8" xfId="0" applyFont="1" applyBorder="1" applyAlignment="1"/>
    <xf numFmtId="0" fontId="0" fillId="0" borderId="8" xfId="0" applyBorder="1" applyAlignment="1"/>
    <xf numFmtId="0" fontId="9" fillId="0" borderId="7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28" fillId="0" borderId="0" xfId="0" applyFont="1" applyAlignment="1">
      <alignment horizontal="center" wrapText="1"/>
    </xf>
    <xf numFmtId="0" fontId="2" fillId="0" borderId="5" xfId="0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 applyProtection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37" xfId="0" applyFont="1" applyFill="1" applyBorder="1" applyAlignment="1" applyProtection="1">
      <alignment horizontal="center" vertical="top" wrapText="1"/>
    </xf>
    <xf numFmtId="0" fontId="2" fillId="0" borderId="10" xfId="0" applyFont="1" applyFill="1" applyBorder="1" applyAlignment="1" applyProtection="1">
      <alignment horizontal="center" vertical="top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3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 applyProtection="1">
      <alignment horizontal="center" vertical="top" wrapText="1"/>
    </xf>
    <xf numFmtId="0" fontId="2" fillId="0" borderId="29" xfId="0" applyFont="1" applyFill="1" applyBorder="1" applyAlignment="1" applyProtection="1">
      <alignment horizontal="center" vertical="top" wrapText="1"/>
    </xf>
    <xf numFmtId="0" fontId="3" fillId="0" borderId="40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42" xfId="0" applyFont="1" applyBorder="1" applyAlignment="1" applyProtection="1">
      <alignment horizontal="center" vertical="center"/>
    </xf>
    <xf numFmtId="0" fontId="3" fillId="0" borderId="43" xfId="0" applyFont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left" vertical="center" wrapText="1"/>
    </xf>
    <xf numFmtId="0" fontId="2" fillId="0" borderId="28" xfId="0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31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0" borderId="33" xfId="0" applyFont="1" applyFill="1" applyBorder="1" applyAlignment="1" applyProtection="1">
      <alignment horizontal="left" vertical="center" wrapText="1"/>
    </xf>
    <xf numFmtId="0" fontId="2" fillId="0" borderId="23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2" fillId="0" borderId="8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textRotation="90" wrapText="1"/>
    </xf>
    <xf numFmtId="0" fontId="36" fillId="0" borderId="0" xfId="1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14" fillId="0" borderId="45" xfId="2" applyFont="1" applyBorder="1" applyAlignment="1">
      <alignment horizontal="center" vertical="center"/>
    </xf>
    <xf numFmtId="0" fontId="14" fillId="0" borderId="46" xfId="2" applyFont="1" applyBorder="1" applyAlignment="1">
      <alignment horizontal="center" vertical="center"/>
    </xf>
    <xf numFmtId="0" fontId="14" fillId="0" borderId="47" xfId="2" applyFont="1" applyBorder="1" applyAlignment="1">
      <alignment horizontal="center" vertical="center"/>
    </xf>
    <xf numFmtId="0" fontId="18" fillId="0" borderId="27" xfId="1" applyFont="1" applyBorder="1" applyAlignment="1">
      <alignment horizontal="center"/>
    </xf>
    <xf numFmtId="0" fontId="14" fillId="0" borderId="0" xfId="1" applyFont="1" applyBorder="1" applyAlignment="1">
      <alignment horizontal="center" vertical="center"/>
    </xf>
    <xf numFmtId="0" fontId="12" fillId="0" borderId="0" xfId="1" applyFont="1" applyBorder="1" applyAlignment="1">
      <alignment horizontal="right"/>
    </xf>
    <xf numFmtId="0" fontId="18" fillId="0" borderId="6" xfId="1" applyFont="1" applyBorder="1" applyAlignment="1">
      <alignment horizontal="left"/>
    </xf>
    <xf numFmtId="0" fontId="14" fillId="0" borderId="0" xfId="1" applyFont="1" applyBorder="1" applyAlignment="1">
      <alignment horizontal="center"/>
    </xf>
    <xf numFmtId="0" fontId="12" fillId="0" borderId="0" xfId="1" applyFont="1" applyBorder="1" applyAlignment="1">
      <alignment horizontal="center"/>
    </xf>
    <xf numFmtId="0" fontId="9" fillId="2" borderId="7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8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</cellXfs>
  <cellStyles count="4">
    <cellStyle name="Обычный" xfId="0" builtinId="0"/>
    <cellStyle name="Обычный_3.2 - Сбросы вредных веществ в водные объекты 2 -изм - ливн." xfId="1"/>
    <cellStyle name="Обычный_4345044581 ООО Вятское речное пароходство План 2007" xfId="2"/>
    <cellStyle name="Обычный_новая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view="pageBreakPreview" zoomScale="60" workbookViewId="0">
      <selection activeCell="C35" sqref="C35"/>
    </sheetView>
  </sheetViews>
  <sheetFormatPr defaultRowHeight="15"/>
  <cols>
    <col min="1" max="1" width="15.77734375" customWidth="1"/>
    <col min="4" max="4" width="3.109375" customWidth="1"/>
    <col min="7" max="7" width="16.77734375" customWidth="1"/>
  </cols>
  <sheetData>
    <row r="1" spans="1:8" ht="18.75">
      <c r="A1" s="112"/>
      <c r="B1" s="113"/>
      <c r="C1" s="113"/>
      <c r="D1" s="113"/>
      <c r="E1" s="112" t="s">
        <v>261</v>
      </c>
      <c r="F1" s="113"/>
      <c r="G1" s="113"/>
      <c r="H1" s="113"/>
    </row>
    <row r="2" spans="1:8" ht="18.75">
      <c r="A2" s="112"/>
      <c r="B2" s="113"/>
      <c r="C2" s="113"/>
      <c r="D2" s="113"/>
      <c r="E2" s="112" t="str">
        <f>площади!K6</f>
        <v>Генеральный директор</v>
      </c>
      <c r="F2" s="113"/>
      <c r="G2" s="113"/>
      <c r="H2" s="113"/>
    </row>
    <row r="3" spans="1:8" ht="18.75">
      <c r="A3" s="112"/>
      <c r="B3" s="113"/>
      <c r="C3" s="113"/>
      <c r="D3" s="113"/>
      <c r="E3" s="316" t="str">
        <f>площади!L2</f>
        <v>ОАО "Контактор"</v>
      </c>
      <c r="F3" s="316"/>
      <c r="G3" s="316"/>
      <c r="H3" s="113"/>
    </row>
    <row r="4" spans="1:8" ht="18.75">
      <c r="A4" s="112"/>
      <c r="B4" s="113"/>
      <c r="C4" s="113"/>
      <c r="D4" s="113"/>
      <c r="E4" s="316"/>
      <c r="F4" s="316"/>
      <c r="G4" s="316"/>
      <c r="H4" s="113"/>
    </row>
    <row r="5" spans="1:8" ht="22.5" customHeight="1">
      <c r="A5" s="112"/>
      <c r="B5" s="113"/>
      <c r="C5" s="113"/>
      <c r="D5" s="113"/>
      <c r="E5" s="114"/>
      <c r="F5" s="114"/>
      <c r="G5" s="112" t="str">
        <f>площади!L6</f>
        <v>Л.И. Некрасова</v>
      </c>
      <c r="H5" s="113"/>
    </row>
    <row r="6" spans="1:8" ht="30" customHeight="1">
      <c r="A6" s="112"/>
      <c r="B6" s="113"/>
      <c r="C6" s="113"/>
      <c r="D6" s="113"/>
      <c r="E6" s="112" t="s">
        <v>262</v>
      </c>
      <c r="F6" s="113"/>
      <c r="G6" s="113"/>
      <c r="H6" s="113"/>
    </row>
    <row r="7" spans="1:8" ht="18.75">
      <c r="A7" s="112"/>
      <c r="B7" s="113"/>
      <c r="C7" s="113"/>
      <c r="D7" s="113"/>
      <c r="F7" s="113"/>
      <c r="G7" s="113"/>
      <c r="H7" s="113"/>
    </row>
    <row r="8" spans="1:8" ht="18.75">
      <c r="A8" s="113"/>
      <c r="B8" s="113"/>
      <c r="C8" s="113"/>
      <c r="D8" s="113"/>
      <c r="E8" s="112" t="s">
        <v>83</v>
      </c>
      <c r="F8" s="113"/>
      <c r="G8" s="113"/>
      <c r="H8" s="113"/>
    </row>
    <row r="9" spans="1:8">
      <c r="A9" s="113"/>
      <c r="B9" s="113"/>
      <c r="C9" s="113"/>
      <c r="D9" s="113"/>
      <c r="E9" s="113"/>
      <c r="F9" s="113"/>
      <c r="G9" s="113"/>
      <c r="H9" s="113"/>
    </row>
    <row r="10" spans="1:8">
      <c r="A10" s="113"/>
      <c r="B10" s="113"/>
      <c r="C10" s="113"/>
      <c r="D10" s="113"/>
      <c r="E10" s="113"/>
      <c r="F10" s="113"/>
      <c r="G10" s="113"/>
      <c r="H10" s="113"/>
    </row>
    <row r="18" spans="1:7" ht="31.5" customHeight="1"/>
    <row r="19" spans="1:7" ht="20.25">
      <c r="A19" s="317" t="s">
        <v>257</v>
      </c>
      <c r="B19" s="317"/>
      <c r="C19" s="317"/>
      <c r="D19" s="317"/>
      <c r="E19" s="317"/>
      <c r="F19" s="317"/>
      <c r="G19" s="317"/>
    </row>
    <row r="20" spans="1:7" ht="18.75">
      <c r="A20" s="298"/>
      <c r="B20" s="298"/>
      <c r="C20" s="298"/>
      <c r="D20" s="298"/>
      <c r="E20" s="298"/>
      <c r="F20" s="298"/>
      <c r="G20" s="298"/>
    </row>
    <row r="21" spans="1:7" ht="20.25">
      <c r="A21" s="317" t="s">
        <v>258</v>
      </c>
      <c r="B21" s="317"/>
      <c r="C21" s="317"/>
      <c r="D21" s="317"/>
      <c r="E21" s="317"/>
      <c r="F21" s="317"/>
      <c r="G21" s="317"/>
    </row>
    <row r="22" spans="1:7" ht="20.25">
      <c r="A22" s="317" t="s">
        <v>259</v>
      </c>
      <c r="B22" s="317"/>
      <c r="C22" s="317"/>
      <c r="D22" s="317"/>
      <c r="E22" s="317"/>
      <c r="F22" s="317"/>
      <c r="G22" s="317"/>
    </row>
    <row r="25" spans="1:7" ht="25.5">
      <c r="B25" s="318" t="s">
        <v>173</v>
      </c>
      <c r="C25" s="318"/>
      <c r="D25" s="318"/>
      <c r="E25" s="318"/>
      <c r="F25" s="318"/>
    </row>
    <row r="41" spans="1:7" ht="114.75" customHeight="1"/>
    <row r="43" spans="1:7" ht="15" customHeight="1">
      <c r="A43" s="315" t="s">
        <v>260</v>
      </c>
      <c r="B43" s="315"/>
      <c r="C43" s="315"/>
      <c r="D43" s="315"/>
      <c r="E43" s="315"/>
      <c r="F43" s="315"/>
      <c r="G43" s="315"/>
    </row>
  </sheetData>
  <mergeCells count="6">
    <mergeCell ref="A43:G43"/>
    <mergeCell ref="E3:G4"/>
    <mergeCell ref="A21:G21"/>
    <mergeCell ref="A19:G19"/>
    <mergeCell ref="A22:G22"/>
    <mergeCell ref="B25:F25"/>
  </mergeCells>
  <phoneticPr fontId="33" type="noConversion"/>
  <pageMargins left="0.7" right="0.7" top="0.54" bottom="0.31" header="0.3" footer="0.3"/>
  <pageSetup paperSize="9" scale="9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U152"/>
  <sheetViews>
    <sheetView tabSelected="1" topLeftCell="A148" workbookViewId="0">
      <selection activeCell="B127" sqref="B127"/>
    </sheetView>
  </sheetViews>
  <sheetFormatPr defaultRowHeight="15"/>
  <cols>
    <col min="1" max="1" width="3.33203125" style="97" customWidth="1"/>
    <col min="2" max="2" width="12.33203125" style="97" customWidth="1"/>
    <col min="3" max="3" width="3.33203125" style="97" customWidth="1"/>
    <col min="4" max="4" width="6.33203125" style="97" customWidth="1"/>
    <col min="5" max="5" width="7.33203125" style="97" customWidth="1"/>
    <col min="6" max="6" width="6.88671875" style="97" customWidth="1"/>
    <col min="7" max="7" width="6.44140625" style="97" customWidth="1"/>
    <col min="8" max="8" width="6.5546875" style="97" customWidth="1"/>
    <col min="9" max="9" width="4.77734375" style="97" customWidth="1"/>
    <col min="10" max="11" width="5.77734375" style="97" customWidth="1"/>
    <col min="12" max="12" width="6.21875" style="97" customWidth="1"/>
    <col min="13" max="15" width="4.33203125" style="97" customWidth="1"/>
    <col min="16" max="16" width="6.21875" style="97" customWidth="1"/>
    <col min="17" max="17" width="5.77734375" style="97" customWidth="1"/>
    <col min="18" max="18" width="4.44140625" style="97" customWidth="1"/>
    <col min="19" max="19" width="7" style="97" customWidth="1"/>
    <col min="20" max="16384" width="8.88671875" style="97"/>
  </cols>
  <sheetData>
    <row r="1" spans="1:21" ht="43.5" customHeight="1">
      <c r="D1" s="425" t="s">
        <v>249</v>
      </c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6"/>
      <c r="Q1" s="426"/>
    </row>
    <row r="2" spans="1:21" s="80" customFormat="1" ht="12.75">
      <c r="A2" s="83"/>
      <c r="B2" s="434"/>
      <c r="C2" s="434"/>
      <c r="D2" s="434"/>
      <c r="E2" s="434"/>
      <c r="F2" s="434"/>
      <c r="G2" s="434"/>
      <c r="H2" s="274"/>
      <c r="I2" s="274"/>
      <c r="J2" s="273"/>
      <c r="K2" s="273"/>
      <c r="L2" s="273"/>
      <c r="M2" s="273"/>
      <c r="N2" s="273"/>
      <c r="O2" s="273"/>
      <c r="P2" s="273"/>
      <c r="Q2" s="273"/>
      <c r="R2" s="83"/>
      <c r="S2" s="85"/>
    </row>
    <row r="3" spans="1:21" s="80" customFormat="1" ht="13.5" thickBot="1">
      <c r="A3" s="435"/>
      <c r="B3" s="435"/>
      <c r="C3" s="435"/>
      <c r="D3" s="435"/>
      <c r="E3" s="435"/>
      <c r="F3" s="435"/>
      <c r="G3" s="435"/>
      <c r="I3" s="274"/>
      <c r="J3" s="432"/>
      <c r="K3" s="432"/>
      <c r="L3" s="431"/>
      <c r="M3" s="431"/>
      <c r="N3" s="431"/>
      <c r="O3" s="82"/>
      <c r="P3" s="82"/>
      <c r="Q3" s="82"/>
      <c r="R3" s="84"/>
      <c r="S3" s="83"/>
    </row>
    <row r="4" spans="1:21" s="80" customFormat="1" ht="16.5" customHeight="1" thickBot="1">
      <c r="A4" s="427" t="str">
        <f>площади!L4</f>
        <v>432001, г.Ульяновск, ул. К. Маркса, 12</v>
      </c>
      <c r="B4" s="428"/>
      <c r="C4" s="428"/>
      <c r="D4" s="428"/>
      <c r="E4" s="428"/>
      <c r="F4" s="428"/>
      <c r="G4" s="429"/>
      <c r="H4" s="109"/>
      <c r="I4" s="275"/>
      <c r="J4" s="109"/>
      <c r="K4" s="109"/>
      <c r="L4" s="109"/>
      <c r="M4" s="109"/>
      <c r="N4" s="109"/>
      <c r="O4" s="109"/>
      <c r="P4" s="82"/>
      <c r="Q4" s="82"/>
      <c r="R4" s="83"/>
      <c r="S4" s="85"/>
    </row>
    <row r="5" spans="1:21" s="80" customFormat="1" ht="12.75">
      <c r="A5" s="430" t="s">
        <v>58</v>
      </c>
      <c r="B5" s="430"/>
      <c r="C5" s="430"/>
      <c r="D5" s="430"/>
      <c r="E5" s="430"/>
      <c r="F5" s="430"/>
      <c r="G5" s="430"/>
      <c r="I5" s="274"/>
      <c r="J5" s="432"/>
      <c r="K5" s="432"/>
      <c r="L5" s="431"/>
      <c r="M5" s="431"/>
      <c r="N5" s="431"/>
      <c r="O5" s="82"/>
      <c r="P5" s="82"/>
      <c r="Q5" s="82"/>
      <c r="R5" s="83"/>
      <c r="S5" s="83"/>
    </row>
    <row r="6" spans="1:21" s="80" customFormat="1" ht="16.5" customHeight="1">
      <c r="B6" s="81"/>
      <c r="C6" s="81"/>
      <c r="D6" s="81"/>
      <c r="E6" s="81"/>
      <c r="F6" s="81"/>
      <c r="G6" s="81"/>
      <c r="I6" s="274"/>
      <c r="J6" s="273"/>
      <c r="K6" s="273"/>
      <c r="L6" s="273"/>
      <c r="M6" s="273"/>
      <c r="N6" s="273"/>
      <c r="O6" s="82"/>
      <c r="P6" s="82"/>
      <c r="Q6" s="82"/>
      <c r="R6" s="83"/>
      <c r="S6" s="83"/>
    </row>
    <row r="7" spans="1:21" s="80" customFormat="1" ht="24" customHeight="1">
      <c r="A7" s="423" t="s">
        <v>59</v>
      </c>
      <c r="B7" s="423" t="s">
        <v>60</v>
      </c>
      <c r="C7" s="424" t="s">
        <v>61</v>
      </c>
      <c r="D7" s="423" t="s">
        <v>251</v>
      </c>
      <c r="E7" s="423"/>
      <c r="F7" s="424" t="s">
        <v>62</v>
      </c>
      <c r="G7" s="423" t="s">
        <v>63</v>
      </c>
      <c r="H7" s="423"/>
      <c r="I7" s="423"/>
      <c r="J7" s="423" t="s">
        <v>250</v>
      </c>
      <c r="K7" s="423"/>
      <c r="L7" s="423"/>
      <c r="M7" s="424" t="s">
        <v>64</v>
      </c>
      <c r="N7" s="424" t="s">
        <v>65</v>
      </c>
      <c r="O7" s="424" t="s">
        <v>66</v>
      </c>
      <c r="P7" s="423" t="s">
        <v>253</v>
      </c>
      <c r="Q7" s="423"/>
      <c r="R7" s="423"/>
      <c r="S7" s="423" t="s">
        <v>252</v>
      </c>
    </row>
    <row r="8" spans="1:21" s="80" customFormat="1" ht="59.25" customHeight="1">
      <c r="A8" s="423"/>
      <c r="B8" s="423"/>
      <c r="C8" s="424"/>
      <c r="D8" s="86" t="s">
        <v>67</v>
      </c>
      <c r="E8" s="86" t="s">
        <v>68</v>
      </c>
      <c r="F8" s="424"/>
      <c r="G8" s="86" t="s">
        <v>69</v>
      </c>
      <c r="H8" s="86" t="s">
        <v>70</v>
      </c>
      <c r="I8" s="272" t="s">
        <v>248</v>
      </c>
      <c r="J8" s="86" t="s">
        <v>69</v>
      </c>
      <c r="K8" s="86" t="s">
        <v>71</v>
      </c>
      <c r="L8" s="272" t="s">
        <v>72</v>
      </c>
      <c r="M8" s="424"/>
      <c r="N8" s="424"/>
      <c r="O8" s="424"/>
      <c r="P8" s="86" t="s">
        <v>69</v>
      </c>
      <c r="Q8" s="86" t="s">
        <v>71</v>
      </c>
      <c r="R8" s="272" t="s">
        <v>248</v>
      </c>
      <c r="S8" s="423"/>
    </row>
    <row r="9" spans="1:21" s="80" customFormat="1" ht="11.25" customHeight="1">
      <c r="A9" s="87">
        <v>1</v>
      </c>
      <c r="B9" s="87">
        <v>2</v>
      </c>
      <c r="C9" s="87">
        <v>3</v>
      </c>
      <c r="D9" s="88">
        <v>4</v>
      </c>
      <c r="E9" s="88">
        <v>5</v>
      </c>
      <c r="F9" s="88">
        <v>6</v>
      </c>
      <c r="G9" s="88">
        <v>7</v>
      </c>
      <c r="H9" s="88">
        <v>8</v>
      </c>
      <c r="I9" s="88">
        <v>9</v>
      </c>
      <c r="J9" s="88">
        <v>10</v>
      </c>
      <c r="K9" s="88">
        <v>11</v>
      </c>
      <c r="L9" s="88">
        <v>12</v>
      </c>
      <c r="M9" s="88">
        <v>13</v>
      </c>
      <c r="N9" s="88">
        <v>14</v>
      </c>
      <c r="O9" s="88">
        <v>15</v>
      </c>
      <c r="P9" s="88">
        <v>16</v>
      </c>
      <c r="Q9" s="88">
        <v>17</v>
      </c>
      <c r="R9" s="88">
        <v>18</v>
      </c>
      <c r="S9" s="88">
        <v>19</v>
      </c>
    </row>
    <row r="10" spans="1:21" s="80" customFormat="1" ht="12" customHeight="1">
      <c r="A10" s="91">
        <v>1</v>
      </c>
      <c r="B10" s="202" t="s">
        <v>73</v>
      </c>
      <c r="C10" s="87" t="s">
        <v>74</v>
      </c>
      <c r="D10" s="284">
        <f>'масса общая+сводная'!I33</f>
        <v>17.355620813437501</v>
      </c>
      <c r="E10" s="284">
        <f>24.84742</f>
        <v>24.84742</v>
      </c>
      <c r="F10" s="282">
        <f>E10</f>
        <v>24.84742</v>
      </c>
      <c r="G10" s="282">
        <f t="shared" ref="G10:G26" si="0">D10</f>
        <v>17.355620813437501</v>
      </c>
      <c r="H10" s="283">
        <f>E10-D10</f>
        <v>7.4917991865624991</v>
      </c>
      <c r="I10" s="198"/>
      <c r="J10" s="199">
        <v>366</v>
      </c>
      <c r="K10" s="199">
        <f t="shared" ref="K10:L12" si="1">J10*5</f>
        <v>1830</v>
      </c>
      <c r="L10" s="199">
        <f t="shared" si="1"/>
        <v>9150</v>
      </c>
      <c r="M10" s="200">
        <v>1.31</v>
      </c>
      <c r="N10" s="201">
        <v>1</v>
      </c>
      <c r="O10" s="201">
        <v>1.93</v>
      </c>
      <c r="P10" s="285">
        <f t="shared" ref="P10:P26" si="2">G10*J10*M10*N10*O10</f>
        <v>16060.159093556736</v>
      </c>
      <c r="Q10" s="286">
        <f>H10*K10*M10*N10*O10</f>
        <v>34662.974066596318</v>
      </c>
      <c r="R10" s="287"/>
      <c r="S10" s="285">
        <f t="shared" ref="S10:S26" si="3">P10+Q10</f>
        <v>50723.133160153055</v>
      </c>
    </row>
    <row r="11" spans="1:21" s="80" customFormat="1" ht="12.75" customHeight="1">
      <c r="A11" s="94">
        <v>2</v>
      </c>
      <c r="B11" s="203" t="s">
        <v>76</v>
      </c>
      <c r="C11" s="87" t="s">
        <v>74</v>
      </c>
      <c r="D11" s="284">
        <f>'масса общая+сводная'!I34</f>
        <v>0.21179031513750002</v>
      </c>
      <c r="E11" s="284">
        <v>0.62118499999999999</v>
      </c>
      <c r="F11" s="282">
        <f>E11</f>
        <v>0.62118499999999999</v>
      </c>
      <c r="G11" s="282">
        <f t="shared" si="0"/>
        <v>0.21179031513750002</v>
      </c>
      <c r="H11" s="283">
        <f>E11-D11</f>
        <v>0.40939468486249997</v>
      </c>
      <c r="I11" s="198"/>
      <c r="J11" s="199">
        <v>5510</v>
      </c>
      <c r="K11" s="199">
        <f t="shared" si="1"/>
        <v>27550</v>
      </c>
      <c r="L11" s="199">
        <f t="shared" si="1"/>
        <v>137750</v>
      </c>
      <c r="M11" s="200">
        <v>1.31</v>
      </c>
      <c r="N11" s="201">
        <v>1</v>
      </c>
      <c r="O11" s="201">
        <v>1.93</v>
      </c>
      <c r="P11" s="285">
        <f t="shared" si="2"/>
        <v>2950.4366902293982</v>
      </c>
      <c r="Q11" s="286">
        <f>H11*K11*M11*N11*O11</f>
        <v>28516.249626878005</v>
      </c>
      <c r="R11" s="287"/>
      <c r="S11" s="285">
        <f t="shared" si="3"/>
        <v>31466.686317107404</v>
      </c>
    </row>
    <row r="12" spans="1:21" s="80" customFormat="1" ht="12.75">
      <c r="A12" s="91">
        <v>3</v>
      </c>
      <c r="B12" s="202" t="s">
        <v>75</v>
      </c>
      <c r="C12" s="87" t="s">
        <v>74</v>
      </c>
      <c r="D12" s="284">
        <f>'масса общая+сводная'!I35</f>
        <v>0.63537094541250005</v>
      </c>
      <c r="E12" s="284">
        <v>2.6089790000000002</v>
      </c>
      <c r="F12" s="282">
        <f>E12</f>
        <v>2.6089790000000002</v>
      </c>
      <c r="G12" s="282">
        <f t="shared" si="0"/>
        <v>0.63537094541250005</v>
      </c>
      <c r="H12" s="283">
        <f>E12-D12</f>
        <v>1.9736080545875001</v>
      </c>
      <c r="I12" s="293"/>
      <c r="J12" s="199">
        <v>91</v>
      </c>
      <c r="K12" s="199">
        <f t="shared" si="1"/>
        <v>455</v>
      </c>
      <c r="L12" s="199">
        <f t="shared" si="1"/>
        <v>2275</v>
      </c>
      <c r="M12" s="200">
        <v>1.31</v>
      </c>
      <c r="N12" s="201">
        <v>1</v>
      </c>
      <c r="O12" s="201">
        <v>1.93</v>
      </c>
      <c r="P12" s="285">
        <f t="shared" si="2"/>
        <v>146.18316087706458</v>
      </c>
      <c r="Q12" s="286">
        <f>H12*K12*M12*N12*O12</f>
        <v>2270.3923262081776</v>
      </c>
      <c r="R12" s="287"/>
      <c r="S12" s="285">
        <f t="shared" si="3"/>
        <v>2416.575487085242</v>
      </c>
    </row>
    <row r="13" spans="1:21" s="80" customFormat="1" ht="12.6" customHeight="1">
      <c r="A13" s="91">
        <v>4</v>
      </c>
      <c r="B13" s="277" t="s">
        <v>222</v>
      </c>
      <c r="C13" s="87" t="s">
        <v>74</v>
      </c>
      <c r="D13" s="284">
        <f>'масса общая+сводная'!I36</f>
        <v>1.8986147343750002</v>
      </c>
      <c r="E13" s="284">
        <v>6.2118549999999999</v>
      </c>
      <c r="F13" s="282">
        <f>E13</f>
        <v>6.2118549999999999</v>
      </c>
      <c r="G13" s="282">
        <f t="shared" si="0"/>
        <v>1.8986147343750002</v>
      </c>
      <c r="H13" s="283">
        <f>E13-D13</f>
        <v>4.3132402656249997</v>
      </c>
      <c r="I13" s="276"/>
      <c r="J13" s="290">
        <v>0</v>
      </c>
      <c r="K13" s="199"/>
      <c r="L13" s="199"/>
      <c r="M13" s="200">
        <v>1.31</v>
      </c>
      <c r="N13" s="201">
        <v>1</v>
      </c>
      <c r="O13" s="201">
        <v>1.93</v>
      </c>
      <c r="P13" s="285">
        <f t="shared" si="2"/>
        <v>0</v>
      </c>
      <c r="Q13" s="286"/>
      <c r="R13" s="287"/>
      <c r="S13" s="285">
        <f t="shared" si="3"/>
        <v>0</v>
      </c>
    </row>
    <row r="14" spans="1:21" s="80" customFormat="1" ht="13.5" customHeight="1">
      <c r="A14" s="91">
        <v>5</v>
      </c>
      <c r="B14" s="278" t="s">
        <v>7</v>
      </c>
      <c r="C14" s="87" t="s">
        <v>74</v>
      </c>
      <c r="D14" s="284">
        <f>'масса общая+сводная'!I37</f>
        <v>2.9950568193750002</v>
      </c>
      <c r="E14" s="284"/>
      <c r="F14" s="282">
        <f t="shared" ref="F14:F26" si="4">D14</f>
        <v>2.9950568193750002</v>
      </c>
      <c r="G14" s="282">
        <f t="shared" si="0"/>
        <v>2.9950568193750002</v>
      </c>
      <c r="H14" s="289"/>
      <c r="I14" s="276"/>
      <c r="J14" s="291">
        <v>2.8</v>
      </c>
      <c r="K14" s="288"/>
      <c r="L14" s="288"/>
      <c r="M14" s="200">
        <v>1.31</v>
      </c>
      <c r="N14" s="201">
        <v>1</v>
      </c>
      <c r="O14" s="201">
        <v>1.58</v>
      </c>
      <c r="P14" s="285">
        <f t="shared" si="2"/>
        <v>17.357672093278655</v>
      </c>
      <c r="Q14" s="286"/>
      <c r="R14" s="287"/>
      <c r="S14" s="285">
        <f t="shared" si="3"/>
        <v>17.357672093278655</v>
      </c>
    </row>
    <row r="15" spans="1:21" s="90" customFormat="1" ht="12.6" customHeight="1">
      <c r="A15" s="91">
        <v>6</v>
      </c>
      <c r="B15" s="278" t="s">
        <v>8</v>
      </c>
      <c r="C15" s="87" t="s">
        <v>74</v>
      </c>
      <c r="D15" s="284">
        <f>'масса общая+сводная'!I38</f>
        <v>8.1829978087500006</v>
      </c>
      <c r="E15" s="284"/>
      <c r="F15" s="282">
        <f t="shared" si="4"/>
        <v>8.1829978087500006</v>
      </c>
      <c r="G15" s="282">
        <f t="shared" si="0"/>
        <v>8.1829978087500006</v>
      </c>
      <c r="H15" s="289"/>
      <c r="I15" s="276"/>
      <c r="J15" s="291">
        <v>0.9</v>
      </c>
      <c r="K15" s="288"/>
      <c r="L15" s="288"/>
      <c r="M15" s="200">
        <v>1.31</v>
      </c>
      <c r="N15" s="201">
        <v>1</v>
      </c>
      <c r="O15" s="201">
        <v>1.93</v>
      </c>
      <c r="P15" s="285">
        <f t="shared" si="2"/>
        <v>18.620166023876365</v>
      </c>
      <c r="Q15" s="286"/>
      <c r="R15" s="287"/>
      <c r="S15" s="285">
        <f t="shared" si="3"/>
        <v>18.620166023876365</v>
      </c>
      <c r="T15" s="89"/>
      <c r="U15" s="89"/>
    </row>
    <row r="16" spans="1:21" s="93" customFormat="1" ht="12.6" customHeight="1">
      <c r="A16" s="91">
        <v>7</v>
      </c>
      <c r="B16" s="279" t="s">
        <v>9</v>
      </c>
      <c r="C16" s="87" t="s">
        <v>74</v>
      </c>
      <c r="D16" s="284">
        <f>'масса общая+сводная'!I39</f>
        <v>3.4902256849499998E-2</v>
      </c>
      <c r="E16" s="284"/>
      <c r="F16" s="282">
        <f t="shared" si="4"/>
        <v>3.4902256849499998E-2</v>
      </c>
      <c r="G16" s="282">
        <f t="shared" si="0"/>
        <v>3.4902256849499998E-2</v>
      </c>
      <c r="H16" s="289"/>
      <c r="I16" s="276"/>
      <c r="J16" s="292">
        <v>551</v>
      </c>
      <c r="K16" s="288"/>
      <c r="L16" s="288"/>
      <c r="M16" s="200">
        <v>1.31</v>
      </c>
      <c r="N16" s="201">
        <v>1</v>
      </c>
      <c r="O16" s="201">
        <v>1.58</v>
      </c>
      <c r="P16" s="285">
        <f t="shared" si="2"/>
        <v>39.804620866129397</v>
      </c>
      <c r="Q16" s="286"/>
      <c r="R16" s="287"/>
      <c r="S16" s="285">
        <f t="shared" si="3"/>
        <v>39.804620866129397</v>
      </c>
      <c r="T16" s="92"/>
      <c r="U16" s="92"/>
    </row>
    <row r="17" spans="1:21" s="93" customFormat="1" ht="12.6" customHeight="1">
      <c r="A17" s="91">
        <v>8</v>
      </c>
      <c r="B17" s="277" t="s">
        <v>223</v>
      </c>
      <c r="C17" s="87" t="s">
        <v>74</v>
      </c>
      <c r="D17" s="284">
        <f>'масса общая+сводная'!I40</f>
        <v>8.5357027389375006E-2</v>
      </c>
      <c r="E17" s="284"/>
      <c r="F17" s="282">
        <f t="shared" si="4"/>
        <v>8.5357027389375006E-2</v>
      </c>
      <c r="G17" s="282">
        <f t="shared" si="0"/>
        <v>8.5357027389375006E-2</v>
      </c>
      <c r="H17" s="289"/>
      <c r="I17" s="276"/>
      <c r="J17" s="292">
        <v>0</v>
      </c>
      <c r="K17" s="288"/>
      <c r="L17" s="288"/>
      <c r="M17" s="200">
        <v>1.31</v>
      </c>
      <c r="N17" s="201">
        <v>1</v>
      </c>
      <c r="O17" s="201">
        <v>1.93</v>
      </c>
      <c r="P17" s="285">
        <f t="shared" si="2"/>
        <v>0</v>
      </c>
      <c r="Q17" s="286"/>
      <c r="R17" s="287"/>
      <c r="S17" s="285">
        <f t="shared" si="3"/>
        <v>0</v>
      </c>
      <c r="T17" s="92"/>
      <c r="U17" s="92"/>
    </row>
    <row r="18" spans="1:21" s="93" customFormat="1" ht="12.6" customHeight="1">
      <c r="A18" s="91">
        <v>9</v>
      </c>
      <c r="B18" s="278" t="s">
        <v>11</v>
      </c>
      <c r="C18" s="87" t="s">
        <v>74</v>
      </c>
      <c r="D18" s="284">
        <f>'масса общая+сводная'!I41</f>
        <v>1.3873187372999999E-3</v>
      </c>
      <c r="E18" s="284"/>
      <c r="F18" s="282">
        <f t="shared" si="4"/>
        <v>1.3873187372999999E-3</v>
      </c>
      <c r="G18" s="282">
        <f t="shared" si="0"/>
        <v>1.3873187372999999E-3</v>
      </c>
      <c r="H18" s="289"/>
      <c r="I18" s="276"/>
      <c r="J18" s="291">
        <v>6.9</v>
      </c>
      <c r="K18" s="288"/>
      <c r="L18" s="288"/>
      <c r="M18" s="200">
        <v>1.31</v>
      </c>
      <c r="N18" s="201">
        <v>1</v>
      </c>
      <c r="O18" s="201">
        <v>1.58</v>
      </c>
      <c r="P18" s="285">
        <f t="shared" si="2"/>
        <v>1.9813159024998427E-2</v>
      </c>
      <c r="Q18" s="286"/>
      <c r="R18" s="287"/>
      <c r="S18" s="285">
        <f t="shared" si="3"/>
        <v>1.9813159024998427E-2</v>
      </c>
      <c r="T18" s="92"/>
      <c r="U18" s="92"/>
    </row>
    <row r="19" spans="1:21" s="96" customFormat="1" ht="12.6" customHeight="1">
      <c r="A19" s="91">
        <v>10</v>
      </c>
      <c r="B19" s="278" t="s">
        <v>10</v>
      </c>
      <c r="C19" s="87" t="s">
        <v>74</v>
      </c>
      <c r="D19" s="284">
        <f>'масса общая+сводная'!I42</f>
        <v>1.3873187372999999E-3</v>
      </c>
      <c r="E19" s="284"/>
      <c r="F19" s="282">
        <f t="shared" si="4"/>
        <v>1.3873187372999999E-3</v>
      </c>
      <c r="G19" s="282">
        <f t="shared" si="0"/>
        <v>1.3873187372999999E-3</v>
      </c>
      <c r="H19" s="289"/>
      <c r="I19" s="276"/>
      <c r="J19" s="292">
        <v>3444</v>
      </c>
      <c r="K19" s="288"/>
      <c r="L19" s="288"/>
      <c r="M19" s="200">
        <v>1.31</v>
      </c>
      <c r="N19" s="201">
        <v>1</v>
      </c>
      <c r="O19" s="201">
        <v>1.58</v>
      </c>
      <c r="P19" s="285">
        <f t="shared" si="2"/>
        <v>9.8893506785644316</v>
      </c>
      <c r="Q19" s="286"/>
      <c r="R19" s="287"/>
      <c r="S19" s="285">
        <f t="shared" si="3"/>
        <v>9.8893506785644316</v>
      </c>
      <c r="T19" s="95"/>
      <c r="U19" s="95"/>
    </row>
    <row r="20" spans="1:21" s="80" customFormat="1" ht="12.6" customHeight="1">
      <c r="A20" s="91">
        <v>11</v>
      </c>
      <c r="B20" s="278" t="s">
        <v>224</v>
      </c>
      <c r="C20" s="87" t="s">
        <v>74</v>
      </c>
      <c r="D20" s="284">
        <f>'масса общая+сводная'!I43</f>
        <v>0.8405260616512501</v>
      </c>
      <c r="E20" s="284"/>
      <c r="F20" s="282">
        <f t="shared" si="4"/>
        <v>0.8405260616512501</v>
      </c>
      <c r="G20" s="282">
        <f t="shared" si="0"/>
        <v>0.8405260616512501</v>
      </c>
      <c r="H20" s="289"/>
      <c r="I20" s="276"/>
      <c r="J20" s="291">
        <v>1.2</v>
      </c>
      <c r="K20" s="288"/>
      <c r="L20" s="288"/>
      <c r="M20" s="200">
        <v>1.31</v>
      </c>
      <c r="N20" s="201">
        <v>1</v>
      </c>
      <c r="O20" s="201">
        <v>1.93</v>
      </c>
      <c r="P20" s="285">
        <f t="shared" si="2"/>
        <v>2.5501224500074264</v>
      </c>
      <c r="Q20" s="286"/>
      <c r="R20" s="287"/>
      <c r="S20" s="285">
        <f t="shared" si="3"/>
        <v>2.5501224500074264</v>
      </c>
      <c r="T20" s="83"/>
    </row>
    <row r="21" spans="1:21" s="80" customFormat="1" ht="12.6" customHeight="1">
      <c r="A21" s="91">
        <v>12</v>
      </c>
      <c r="B21" s="280" t="s">
        <v>225</v>
      </c>
      <c r="C21" s="87" t="s">
        <v>74</v>
      </c>
      <c r="D21" s="284">
        <f>'масса общая+сводная'!I44</f>
        <v>0.12557456871</v>
      </c>
      <c r="E21" s="284"/>
      <c r="F21" s="282">
        <f t="shared" si="4"/>
        <v>0.12557456871</v>
      </c>
      <c r="G21" s="282">
        <f t="shared" si="0"/>
        <v>0.12557456871</v>
      </c>
      <c r="H21" s="289"/>
      <c r="I21" s="276"/>
      <c r="J21" s="291">
        <v>6.9</v>
      </c>
      <c r="K21" s="288"/>
      <c r="L21" s="288"/>
      <c r="M21" s="200">
        <v>1.31</v>
      </c>
      <c r="N21" s="201">
        <v>1</v>
      </c>
      <c r="O21" s="201">
        <v>1.58</v>
      </c>
      <c r="P21" s="285">
        <f t="shared" si="2"/>
        <v>1.7934082719801108</v>
      </c>
      <c r="Q21" s="286"/>
      <c r="R21" s="287"/>
      <c r="S21" s="285">
        <f t="shared" si="3"/>
        <v>1.7934082719801108</v>
      </c>
    </row>
    <row r="22" spans="1:21" s="80" customFormat="1" ht="12.6" customHeight="1">
      <c r="A22" s="91">
        <v>13</v>
      </c>
      <c r="B22" s="278" t="s">
        <v>17</v>
      </c>
      <c r="C22" s="87" t="s">
        <v>74</v>
      </c>
      <c r="D22" s="284">
        <f>'масса общая+сводная'!I45</f>
        <v>9.8623241261249998E-3</v>
      </c>
      <c r="E22" s="284"/>
      <c r="F22" s="282">
        <f t="shared" si="4"/>
        <v>9.8623241261249998E-3</v>
      </c>
      <c r="G22" s="282">
        <f t="shared" si="0"/>
        <v>9.8623241261249998E-3</v>
      </c>
      <c r="H22" s="289"/>
      <c r="I22" s="276"/>
      <c r="J22" s="292">
        <v>2755</v>
      </c>
      <c r="K22" s="288"/>
      <c r="L22" s="288"/>
      <c r="M22" s="200">
        <v>1.31</v>
      </c>
      <c r="N22" s="201">
        <v>1</v>
      </c>
      <c r="O22" s="201">
        <v>1.58</v>
      </c>
      <c r="P22" s="285">
        <f t="shared" si="2"/>
        <v>56.237921002078465</v>
      </c>
      <c r="Q22" s="286"/>
      <c r="R22" s="287"/>
      <c r="S22" s="285">
        <f t="shared" si="3"/>
        <v>56.237921002078465</v>
      </c>
    </row>
    <row r="23" spans="1:21" s="80" customFormat="1" ht="12.6" customHeight="1">
      <c r="A23" s="91">
        <v>14</v>
      </c>
      <c r="B23" s="278" t="s">
        <v>226</v>
      </c>
      <c r="C23" s="87" t="s">
        <v>74</v>
      </c>
      <c r="D23" s="284">
        <f>'масса общая+сводная'!I46</f>
        <v>4.9375292371500008E-4</v>
      </c>
      <c r="E23" s="284"/>
      <c r="F23" s="282">
        <f t="shared" si="4"/>
        <v>4.9375292371500008E-4</v>
      </c>
      <c r="G23" s="282">
        <f t="shared" si="0"/>
        <v>4.9375292371500008E-4</v>
      </c>
      <c r="H23" s="289"/>
      <c r="I23" s="276"/>
      <c r="J23" s="292">
        <v>275481</v>
      </c>
      <c r="K23" s="288"/>
      <c r="L23" s="288"/>
      <c r="M23" s="200">
        <v>1.31</v>
      </c>
      <c r="N23" s="201">
        <v>1</v>
      </c>
      <c r="O23" s="201">
        <v>1.93</v>
      </c>
      <c r="P23" s="285">
        <f t="shared" si="2"/>
        <v>343.89822618656535</v>
      </c>
      <c r="Q23" s="286"/>
      <c r="R23" s="287"/>
      <c r="S23" s="285">
        <f t="shared" si="3"/>
        <v>343.89822618656535</v>
      </c>
    </row>
    <row r="24" spans="1:21" s="80" customFormat="1" ht="12.6" customHeight="1">
      <c r="A24" s="91">
        <v>15</v>
      </c>
      <c r="B24" s="278" t="s">
        <v>227</v>
      </c>
      <c r="C24" s="87" t="s">
        <v>74</v>
      </c>
      <c r="D24" s="284">
        <f>'масса общая+сводная'!I47</f>
        <v>1.6793263173749999E-4</v>
      </c>
      <c r="E24" s="284"/>
      <c r="F24" s="282">
        <f t="shared" si="4"/>
        <v>1.6793263173749999E-4</v>
      </c>
      <c r="G24" s="282">
        <f t="shared" si="0"/>
        <v>1.6793263173749999E-4</v>
      </c>
      <c r="H24" s="289"/>
      <c r="I24" s="276"/>
      <c r="J24" s="292">
        <v>27548</v>
      </c>
      <c r="K24" s="288"/>
      <c r="L24" s="288"/>
      <c r="M24" s="200">
        <v>1.31</v>
      </c>
      <c r="N24" s="201">
        <v>1</v>
      </c>
      <c r="O24" s="201">
        <v>1.93</v>
      </c>
      <c r="P24" s="285">
        <f t="shared" si="2"/>
        <v>11.696442038098287</v>
      </c>
      <c r="Q24" s="286"/>
      <c r="R24" s="287"/>
      <c r="S24" s="285">
        <f t="shared" si="3"/>
        <v>11.696442038098287</v>
      </c>
    </row>
    <row r="25" spans="1:21" s="80" customFormat="1" ht="12.75" customHeight="1">
      <c r="A25" s="91">
        <v>16</v>
      </c>
      <c r="B25" s="278" t="s">
        <v>228</v>
      </c>
      <c r="C25" s="87" t="s">
        <v>74</v>
      </c>
      <c r="D25" s="284">
        <f>'масса общая+сводная'!I48</f>
        <v>4.8186905351250003E-3</v>
      </c>
      <c r="E25" s="284"/>
      <c r="F25" s="282">
        <f t="shared" si="4"/>
        <v>4.8186905351250003E-3</v>
      </c>
      <c r="G25" s="282">
        <f t="shared" si="0"/>
        <v>4.8186905351250003E-3</v>
      </c>
      <c r="H25" s="289"/>
      <c r="I25" s="276"/>
      <c r="J25" s="292">
        <v>27548</v>
      </c>
      <c r="K25" s="288"/>
      <c r="L25" s="288"/>
      <c r="M25" s="200">
        <v>1.31</v>
      </c>
      <c r="N25" s="201">
        <v>1</v>
      </c>
      <c r="O25" s="201">
        <v>1.93</v>
      </c>
      <c r="P25" s="285">
        <f t="shared" si="2"/>
        <v>335.6199087722427</v>
      </c>
      <c r="Q25" s="286"/>
      <c r="R25" s="287"/>
      <c r="S25" s="285">
        <f t="shared" si="3"/>
        <v>335.6199087722427</v>
      </c>
    </row>
    <row r="26" spans="1:21" ht="11.25" customHeight="1">
      <c r="A26" s="91">
        <v>17</v>
      </c>
      <c r="B26" s="281" t="s">
        <v>229</v>
      </c>
      <c r="C26" s="87" t="s">
        <v>74</v>
      </c>
      <c r="D26" s="284">
        <f>'масса общая+сводная'!I49</f>
        <v>1.3400094420450001E-2</v>
      </c>
      <c r="E26" s="284"/>
      <c r="F26" s="282">
        <f t="shared" si="4"/>
        <v>1.3400094420450001E-2</v>
      </c>
      <c r="G26" s="282">
        <f t="shared" si="0"/>
        <v>1.3400094420450001E-2</v>
      </c>
      <c r="H26" s="289"/>
      <c r="I26" s="276"/>
      <c r="J26" s="292">
        <v>1378</v>
      </c>
      <c r="K26" s="288"/>
      <c r="L26" s="288"/>
      <c r="M26" s="200">
        <v>1.31</v>
      </c>
      <c r="N26" s="201">
        <v>1</v>
      </c>
      <c r="O26" s="201">
        <v>1.93</v>
      </c>
      <c r="P26" s="285">
        <f t="shared" si="2"/>
        <v>46.685894120602313</v>
      </c>
      <c r="Q26" s="286"/>
      <c r="R26" s="287"/>
      <c r="S26" s="285">
        <f t="shared" si="3"/>
        <v>46.685894120602313</v>
      </c>
    </row>
    <row r="27" spans="1:21">
      <c r="A27" s="433" t="s">
        <v>52</v>
      </c>
      <c r="B27" s="433"/>
      <c r="C27" s="433"/>
      <c r="D27" s="88" t="s">
        <v>77</v>
      </c>
      <c r="E27" s="88" t="s">
        <v>77</v>
      </c>
      <c r="F27" s="88" t="s">
        <v>77</v>
      </c>
      <c r="G27" s="88" t="s">
        <v>77</v>
      </c>
      <c r="H27" s="88" t="s">
        <v>77</v>
      </c>
      <c r="I27" s="294" t="s">
        <v>77</v>
      </c>
      <c r="J27" s="88" t="s">
        <v>77</v>
      </c>
      <c r="K27" s="88" t="s">
        <v>77</v>
      </c>
      <c r="L27" s="88" t="s">
        <v>77</v>
      </c>
      <c r="M27" s="88" t="s">
        <v>77</v>
      </c>
      <c r="N27" s="88" t="s">
        <v>77</v>
      </c>
      <c r="O27" s="88" t="s">
        <v>77</v>
      </c>
      <c r="P27" s="295">
        <f>SUM(P10:P26)</f>
        <v>20040.952490325646</v>
      </c>
      <c r="Q27" s="296">
        <f>SUM(Q10:Q26)</f>
        <v>65449.616019682508</v>
      </c>
      <c r="R27" s="297"/>
      <c r="S27" s="296">
        <f>SUM(S10:S26)</f>
        <v>85490.568510008132</v>
      </c>
    </row>
    <row r="28" spans="1:21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107"/>
      <c r="Q28" s="80"/>
      <c r="R28" s="80"/>
      <c r="S28" s="80"/>
    </row>
    <row r="32" spans="1:21" ht="23.25" customHeight="1"/>
    <row r="33" spans="1:19" ht="45" customHeight="1"/>
    <row r="34" spans="1:19" ht="15.75" thickBot="1"/>
    <row r="35" spans="1:19" ht="26.25" customHeight="1" thickBot="1">
      <c r="A35" s="427" t="str">
        <f>площади!B13</f>
        <v>г. Ульяновск, ул. Нефтянников, 14</v>
      </c>
      <c r="B35" s="428"/>
      <c r="C35" s="428"/>
      <c r="D35" s="428"/>
      <c r="E35" s="428"/>
      <c r="F35" s="428"/>
      <c r="G35" s="429"/>
      <c r="H35" s="83"/>
      <c r="I35" s="83"/>
      <c r="J35" s="83"/>
      <c r="K35" s="83"/>
      <c r="L35" s="80"/>
      <c r="M35" s="80"/>
      <c r="N35" s="80"/>
      <c r="O35" s="80"/>
      <c r="P35" s="83"/>
      <c r="Q35" s="80"/>
      <c r="R35" s="80"/>
      <c r="S35" s="80"/>
    </row>
    <row r="36" spans="1:19">
      <c r="A36" s="430" t="s">
        <v>58</v>
      </c>
      <c r="B36" s="430"/>
      <c r="C36" s="430"/>
      <c r="D36" s="430"/>
      <c r="E36" s="430"/>
      <c r="F36" s="430"/>
      <c r="G36" s="430"/>
      <c r="H36" s="83"/>
      <c r="I36" s="83"/>
      <c r="J36" s="83"/>
      <c r="K36" s="83"/>
      <c r="L36" s="80"/>
      <c r="M36" s="80"/>
      <c r="N36" s="80"/>
      <c r="O36" s="80"/>
      <c r="P36" s="80"/>
      <c r="Q36" s="80"/>
      <c r="R36" s="80"/>
      <c r="S36" s="80"/>
    </row>
    <row r="37" spans="1:19" ht="17.25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</row>
    <row r="38" spans="1:19" ht="25.5" customHeight="1">
      <c r="A38" s="423" t="s">
        <v>59</v>
      </c>
      <c r="B38" s="423" t="s">
        <v>60</v>
      </c>
      <c r="C38" s="424" t="s">
        <v>61</v>
      </c>
      <c r="D38" s="423" t="s">
        <v>251</v>
      </c>
      <c r="E38" s="423"/>
      <c r="F38" s="424" t="s">
        <v>62</v>
      </c>
      <c r="G38" s="423" t="s">
        <v>63</v>
      </c>
      <c r="H38" s="423"/>
      <c r="I38" s="423"/>
      <c r="J38" s="423" t="s">
        <v>250</v>
      </c>
      <c r="K38" s="423"/>
      <c r="L38" s="423"/>
      <c r="M38" s="424" t="s">
        <v>64</v>
      </c>
      <c r="N38" s="424" t="s">
        <v>65</v>
      </c>
      <c r="O38" s="424" t="s">
        <v>66</v>
      </c>
      <c r="P38" s="423" t="s">
        <v>253</v>
      </c>
      <c r="Q38" s="423"/>
      <c r="R38" s="423"/>
      <c r="S38" s="423" t="s">
        <v>252</v>
      </c>
    </row>
    <row r="39" spans="1:19" ht="55.5" customHeight="1">
      <c r="A39" s="423"/>
      <c r="B39" s="423"/>
      <c r="C39" s="424"/>
      <c r="D39" s="86" t="s">
        <v>67</v>
      </c>
      <c r="E39" s="86" t="s">
        <v>68</v>
      </c>
      <c r="F39" s="424"/>
      <c r="G39" s="86" t="s">
        <v>69</v>
      </c>
      <c r="H39" s="86" t="s">
        <v>70</v>
      </c>
      <c r="I39" s="272" t="s">
        <v>248</v>
      </c>
      <c r="J39" s="86" t="s">
        <v>69</v>
      </c>
      <c r="K39" s="86" t="s">
        <v>71</v>
      </c>
      <c r="L39" s="272" t="s">
        <v>72</v>
      </c>
      <c r="M39" s="424"/>
      <c r="N39" s="424"/>
      <c r="O39" s="424"/>
      <c r="P39" s="86" t="s">
        <v>69</v>
      </c>
      <c r="Q39" s="86" t="s">
        <v>71</v>
      </c>
      <c r="R39" s="272" t="s">
        <v>248</v>
      </c>
      <c r="S39" s="423"/>
    </row>
    <row r="40" spans="1:19">
      <c r="A40" s="87">
        <v>1</v>
      </c>
      <c r="B40" s="87">
        <v>2</v>
      </c>
      <c r="C40" s="87">
        <v>3</v>
      </c>
      <c r="D40" s="88">
        <v>4</v>
      </c>
      <c r="E40" s="88">
        <v>5</v>
      </c>
      <c r="F40" s="88">
        <v>6</v>
      </c>
      <c r="G40" s="88">
        <v>7</v>
      </c>
      <c r="H40" s="88">
        <v>8</v>
      </c>
      <c r="I40" s="88">
        <v>9</v>
      </c>
      <c r="J40" s="88">
        <v>10</v>
      </c>
      <c r="K40" s="88">
        <v>11</v>
      </c>
      <c r="L40" s="88">
        <v>12</v>
      </c>
      <c r="M40" s="88">
        <v>13</v>
      </c>
      <c r="N40" s="88">
        <v>14</v>
      </c>
      <c r="O40" s="88">
        <v>15</v>
      </c>
      <c r="P40" s="88">
        <v>16</v>
      </c>
      <c r="Q40" s="88">
        <v>17</v>
      </c>
      <c r="R40" s="88">
        <v>18</v>
      </c>
      <c r="S40" s="88">
        <v>19</v>
      </c>
    </row>
    <row r="41" spans="1:19">
      <c r="A41" s="91">
        <v>1</v>
      </c>
      <c r="B41" s="202" t="s">
        <v>73</v>
      </c>
      <c r="C41" s="87" t="s">
        <v>74</v>
      </c>
      <c r="D41" s="284">
        <f>'масса общая+сводная'!I51</f>
        <v>9.1968477960937491</v>
      </c>
      <c r="E41" s="284">
        <v>7.8106679999999997</v>
      </c>
      <c r="F41" s="282">
        <f>D41</f>
        <v>9.1968477960937491</v>
      </c>
      <c r="G41" s="282">
        <f t="shared" ref="G41:G57" si="5">D41</f>
        <v>9.1968477960937491</v>
      </c>
      <c r="H41" s="283">
        <v>0</v>
      </c>
      <c r="I41" s="198">
        <v>0</v>
      </c>
      <c r="J41" s="199">
        <v>366</v>
      </c>
      <c r="K41" s="199">
        <f t="shared" ref="K41:L43" si="6">J41*5</f>
        <v>1830</v>
      </c>
      <c r="L41" s="199">
        <f t="shared" si="6"/>
        <v>9150</v>
      </c>
      <c r="M41" s="200">
        <v>1.31</v>
      </c>
      <c r="N41" s="201">
        <v>1</v>
      </c>
      <c r="O41" s="201">
        <v>1.93</v>
      </c>
      <c r="P41" s="285">
        <f t="shared" ref="P41:P57" si="7">G41*J41*M41*N41*O41</f>
        <v>8510.3748435281595</v>
      </c>
      <c r="Q41" s="286">
        <f>H41*K41*M41*N41*O41</f>
        <v>0</v>
      </c>
      <c r="R41" s="287"/>
      <c r="S41" s="285">
        <f t="shared" ref="S41:S57" si="8">P41+Q41</f>
        <v>8510.3748435281595</v>
      </c>
    </row>
    <row r="42" spans="1:19">
      <c r="A42" s="94">
        <v>2</v>
      </c>
      <c r="B42" s="203" t="s">
        <v>76</v>
      </c>
      <c r="C42" s="87" t="s">
        <v>74</v>
      </c>
      <c r="D42" s="284">
        <f>'масса общая+сводная'!I52</f>
        <v>8.973153084374999E-2</v>
      </c>
      <c r="E42" s="284">
        <v>0.195267</v>
      </c>
      <c r="F42" s="282">
        <f>E42</f>
        <v>0.195267</v>
      </c>
      <c r="G42" s="282">
        <f t="shared" si="5"/>
        <v>8.973153084374999E-2</v>
      </c>
      <c r="H42" s="283">
        <f>E42-D42</f>
        <v>0.10553546915625001</v>
      </c>
      <c r="I42" s="198">
        <v>0</v>
      </c>
      <c r="J42" s="199">
        <v>5510</v>
      </c>
      <c r="K42" s="199">
        <f t="shared" si="6"/>
        <v>27550</v>
      </c>
      <c r="L42" s="199">
        <f t="shared" si="6"/>
        <v>137750</v>
      </c>
      <c r="M42" s="200">
        <v>1.31</v>
      </c>
      <c r="N42" s="201">
        <v>1</v>
      </c>
      <c r="O42" s="201">
        <v>1.93</v>
      </c>
      <c r="P42" s="285">
        <f t="shared" si="7"/>
        <v>1250.0439441717147</v>
      </c>
      <c r="Q42" s="286">
        <f>H42*K42*M42*N42*O42</f>
        <v>7351.0377496964275</v>
      </c>
      <c r="R42" s="287"/>
      <c r="S42" s="285">
        <f t="shared" si="8"/>
        <v>8601.0816938681419</v>
      </c>
    </row>
    <row r="43" spans="1:19">
      <c r="A43" s="91">
        <v>3</v>
      </c>
      <c r="B43" s="202" t="s">
        <v>75</v>
      </c>
      <c r="C43" s="87" t="s">
        <v>74</v>
      </c>
      <c r="D43" s="284">
        <f>'масса общая+сводная'!I53</f>
        <v>0.26919459253124994</v>
      </c>
      <c r="E43" s="284">
        <v>0.82011999999999996</v>
      </c>
      <c r="F43" s="282">
        <f>E43</f>
        <v>0.82011999999999996</v>
      </c>
      <c r="G43" s="282">
        <f t="shared" si="5"/>
        <v>0.26919459253124994</v>
      </c>
      <c r="H43" s="283">
        <f>E43-D43</f>
        <v>0.55092540746874996</v>
      </c>
      <c r="I43" s="293">
        <v>0</v>
      </c>
      <c r="J43" s="199">
        <v>91</v>
      </c>
      <c r="K43" s="199">
        <f t="shared" si="6"/>
        <v>455</v>
      </c>
      <c r="L43" s="199">
        <f t="shared" si="6"/>
        <v>2275</v>
      </c>
      <c r="M43" s="200">
        <v>1.31</v>
      </c>
      <c r="N43" s="201">
        <v>1</v>
      </c>
      <c r="O43" s="201">
        <v>1.93</v>
      </c>
      <c r="P43" s="285">
        <f t="shared" si="7"/>
        <v>61.935026635005087</v>
      </c>
      <c r="Q43" s="286">
        <f>H43*K43*M43*N43*O43</f>
        <v>633.77164200497452</v>
      </c>
      <c r="R43" s="287"/>
      <c r="S43" s="285">
        <f t="shared" si="8"/>
        <v>695.70666863997963</v>
      </c>
    </row>
    <row r="44" spans="1:19">
      <c r="A44" s="91">
        <v>4</v>
      </c>
      <c r="B44" s="277" t="s">
        <v>222</v>
      </c>
      <c r="C44" s="87" t="s">
        <v>74</v>
      </c>
      <c r="D44" s="284">
        <f>'масса общая+сводная'!I54</f>
        <v>0.77088695343749991</v>
      </c>
      <c r="E44" s="284">
        <v>1.9526669999999999</v>
      </c>
      <c r="F44" s="282">
        <f>E44</f>
        <v>1.9526669999999999</v>
      </c>
      <c r="G44" s="282">
        <f t="shared" si="5"/>
        <v>0.77088695343749991</v>
      </c>
      <c r="H44" s="283">
        <f>E44-D44</f>
        <v>1.1817800465624999</v>
      </c>
      <c r="I44" s="276"/>
      <c r="J44" s="290">
        <v>0</v>
      </c>
      <c r="K44" s="199"/>
      <c r="L44" s="199"/>
      <c r="M44" s="200">
        <v>1.31</v>
      </c>
      <c r="N44" s="201">
        <v>1</v>
      </c>
      <c r="O44" s="201">
        <v>1.93</v>
      </c>
      <c r="P44" s="285">
        <f t="shared" si="7"/>
        <v>0</v>
      </c>
      <c r="Q44" s="286"/>
      <c r="R44" s="287"/>
      <c r="S44" s="285">
        <f t="shared" si="8"/>
        <v>0</v>
      </c>
    </row>
    <row r="45" spans="1:19">
      <c r="A45" s="91">
        <v>5</v>
      </c>
      <c r="B45" s="278" t="s">
        <v>7</v>
      </c>
      <c r="C45" s="87" t="s">
        <v>74</v>
      </c>
      <c r="D45" s="284">
        <f>'масса общая+сводная'!I55</f>
        <v>1.4030287284374998</v>
      </c>
      <c r="E45" s="284"/>
      <c r="F45" s="282">
        <f t="shared" ref="F45:F57" si="9">D45</f>
        <v>1.4030287284374998</v>
      </c>
      <c r="G45" s="282">
        <f t="shared" si="5"/>
        <v>1.4030287284374998</v>
      </c>
      <c r="H45" s="289"/>
      <c r="I45" s="276"/>
      <c r="J45" s="291">
        <v>2.8</v>
      </c>
      <c r="K45" s="288"/>
      <c r="L45" s="288"/>
      <c r="M45" s="200">
        <v>1.31</v>
      </c>
      <c r="N45" s="201">
        <v>1</v>
      </c>
      <c r="O45" s="201">
        <v>1.58</v>
      </c>
      <c r="P45" s="285">
        <f t="shared" si="7"/>
        <v>8.1311688139358242</v>
      </c>
      <c r="Q45" s="286"/>
      <c r="R45" s="287"/>
      <c r="S45" s="285">
        <f t="shared" si="8"/>
        <v>8.1311688139358242</v>
      </c>
    </row>
    <row r="46" spans="1:19">
      <c r="A46" s="91">
        <v>6</v>
      </c>
      <c r="B46" s="278" t="s">
        <v>8</v>
      </c>
      <c r="C46" s="87" t="s">
        <v>74</v>
      </c>
      <c r="D46" s="284">
        <f>'масса общая+сводная'!I56</f>
        <v>4.0703410068749992</v>
      </c>
      <c r="E46" s="284"/>
      <c r="F46" s="282">
        <f t="shared" si="9"/>
        <v>4.0703410068749992</v>
      </c>
      <c r="G46" s="282">
        <f t="shared" si="5"/>
        <v>4.0703410068749992</v>
      </c>
      <c r="H46" s="289"/>
      <c r="I46" s="276"/>
      <c r="J46" s="291">
        <v>0.9</v>
      </c>
      <c r="K46" s="288"/>
      <c r="L46" s="288"/>
      <c r="M46" s="200">
        <v>1.31</v>
      </c>
      <c r="N46" s="201">
        <v>1</v>
      </c>
      <c r="O46" s="201">
        <v>1.93</v>
      </c>
      <c r="P46" s="285">
        <f t="shared" si="7"/>
        <v>9.2619388509138538</v>
      </c>
      <c r="Q46" s="286"/>
      <c r="R46" s="287"/>
      <c r="S46" s="285">
        <f t="shared" si="8"/>
        <v>9.2619388509138538</v>
      </c>
    </row>
    <row r="47" spans="1:19">
      <c r="A47" s="91">
        <v>7</v>
      </c>
      <c r="B47" s="279" t="s">
        <v>9</v>
      </c>
      <c r="C47" s="87" t="s">
        <v>74</v>
      </c>
      <c r="D47" s="284">
        <f>'масса общая+сводная'!I57</f>
        <v>1.3647742098749999E-2</v>
      </c>
      <c r="E47" s="284"/>
      <c r="F47" s="282">
        <f t="shared" si="9"/>
        <v>1.3647742098749999E-2</v>
      </c>
      <c r="G47" s="282">
        <f t="shared" si="5"/>
        <v>1.3647742098749999E-2</v>
      </c>
      <c r="H47" s="289"/>
      <c r="I47" s="276"/>
      <c r="J47" s="292">
        <v>551</v>
      </c>
      <c r="K47" s="288"/>
      <c r="L47" s="288"/>
      <c r="M47" s="200">
        <v>1.31</v>
      </c>
      <c r="N47" s="201">
        <v>1</v>
      </c>
      <c r="O47" s="201">
        <v>1.58</v>
      </c>
      <c r="P47" s="285">
        <f t="shared" si="7"/>
        <v>15.564701224392003</v>
      </c>
      <c r="Q47" s="286"/>
      <c r="R47" s="287"/>
      <c r="S47" s="285">
        <f t="shared" si="8"/>
        <v>15.564701224392003</v>
      </c>
    </row>
    <row r="48" spans="1:19">
      <c r="A48" s="91">
        <v>8</v>
      </c>
      <c r="B48" s="277" t="s">
        <v>223</v>
      </c>
      <c r="C48" s="87" t="s">
        <v>74</v>
      </c>
      <c r="D48" s="284">
        <f>'масса общая+сводная'!I58</f>
        <v>3.3348468293437503E-2</v>
      </c>
      <c r="E48" s="284"/>
      <c r="F48" s="282">
        <f t="shared" si="9"/>
        <v>3.3348468293437503E-2</v>
      </c>
      <c r="G48" s="282">
        <f t="shared" si="5"/>
        <v>3.3348468293437503E-2</v>
      </c>
      <c r="H48" s="289"/>
      <c r="I48" s="276"/>
      <c r="J48" s="292">
        <v>0</v>
      </c>
      <c r="K48" s="288"/>
      <c r="L48" s="288"/>
      <c r="M48" s="200">
        <v>1.31</v>
      </c>
      <c r="N48" s="201">
        <v>1</v>
      </c>
      <c r="O48" s="201">
        <v>1.93</v>
      </c>
      <c r="P48" s="285">
        <f t="shared" si="7"/>
        <v>0</v>
      </c>
      <c r="Q48" s="286"/>
      <c r="R48" s="287"/>
      <c r="S48" s="285">
        <f t="shared" si="8"/>
        <v>0</v>
      </c>
    </row>
    <row r="49" spans="1:19">
      <c r="A49" s="91">
        <v>9</v>
      </c>
      <c r="B49" s="278" t="s">
        <v>11</v>
      </c>
      <c r="C49" s="87" t="s">
        <v>74</v>
      </c>
      <c r="D49" s="284">
        <f>'масса общая+сводная'!I59</f>
        <v>5.4085254974999995E-4</v>
      </c>
      <c r="E49" s="284"/>
      <c r="F49" s="282">
        <f t="shared" si="9"/>
        <v>5.4085254974999995E-4</v>
      </c>
      <c r="G49" s="282">
        <f t="shared" si="5"/>
        <v>5.4085254974999995E-4</v>
      </c>
      <c r="H49" s="289"/>
      <c r="I49" s="276"/>
      <c r="J49" s="291">
        <v>6.9</v>
      </c>
      <c r="K49" s="288"/>
      <c r="L49" s="288"/>
      <c r="M49" s="200">
        <v>1.31</v>
      </c>
      <c r="N49" s="201">
        <v>1</v>
      </c>
      <c r="O49" s="201">
        <v>1.58</v>
      </c>
      <c r="P49" s="285">
        <f t="shared" si="7"/>
        <v>7.7242505915605959E-3</v>
      </c>
      <c r="Q49" s="286"/>
      <c r="R49" s="287"/>
      <c r="S49" s="285">
        <f t="shared" si="8"/>
        <v>7.7242505915605959E-3</v>
      </c>
    </row>
    <row r="50" spans="1:19">
      <c r="A50" s="91">
        <v>10</v>
      </c>
      <c r="B50" s="278" t="s">
        <v>10</v>
      </c>
      <c r="C50" s="87" t="s">
        <v>74</v>
      </c>
      <c r="D50" s="284">
        <f>'масса общая+сводная'!I60</f>
        <v>5.4085254974999995E-4</v>
      </c>
      <c r="E50" s="284"/>
      <c r="F50" s="282">
        <f t="shared" si="9"/>
        <v>5.4085254974999995E-4</v>
      </c>
      <c r="G50" s="282">
        <f t="shared" si="5"/>
        <v>5.4085254974999995E-4</v>
      </c>
      <c r="H50" s="289"/>
      <c r="I50" s="276"/>
      <c r="J50" s="292">
        <v>3444</v>
      </c>
      <c r="K50" s="288"/>
      <c r="L50" s="288"/>
      <c r="M50" s="200">
        <v>1.31</v>
      </c>
      <c r="N50" s="201">
        <v>1</v>
      </c>
      <c r="O50" s="201">
        <v>1.58</v>
      </c>
      <c r="P50" s="285">
        <f t="shared" si="7"/>
        <v>3.8554085561354619</v>
      </c>
      <c r="Q50" s="286"/>
      <c r="R50" s="287"/>
      <c r="S50" s="285">
        <f t="shared" si="8"/>
        <v>3.8554085561354619</v>
      </c>
    </row>
    <row r="51" spans="1:19">
      <c r="A51" s="91">
        <v>11</v>
      </c>
      <c r="B51" s="278" t="s">
        <v>224</v>
      </c>
      <c r="C51" s="87" t="s">
        <v>74</v>
      </c>
      <c r="D51" s="284">
        <f>'масса общая+сводная'!I61</f>
        <v>0.34538850902812496</v>
      </c>
      <c r="E51" s="284"/>
      <c r="F51" s="282">
        <f t="shared" si="9"/>
        <v>0.34538850902812496</v>
      </c>
      <c r="G51" s="282">
        <f t="shared" si="5"/>
        <v>0.34538850902812496</v>
      </c>
      <c r="H51" s="289"/>
      <c r="I51" s="276"/>
      <c r="J51" s="291">
        <v>1.2</v>
      </c>
      <c r="K51" s="288"/>
      <c r="L51" s="288"/>
      <c r="M51" s="200">
        <v>1.31</v>
      </c>
      <c r="N51" s="201">
        <v>1</v>
      </c>
      <c r="O51" s="201">
        <v>1.93</v>
      </c>
      <c r="P51" s="285">
        <f t="shared" si="7"/>
        <v>1.04789492085097</v>
      </c>
      <c r="Q51" s="286"/>
      <c r="R51" s="287"/>
      <c r="S51" s="285">
        <f t="shared" si="8"/>
        <v>1.04789492085097</v>
      </c>
    </row>
    <row r="52" spans="1:19">
      <c r="A52" s="91">
        <v>12</v>
      </c>
      <c r="B52" s="280" t="s">
        <v>225</v>
      </c>
      <c r="C52" s="87" t="s">
        <v>74</v>
      </c>
      <c r="D52" s="284">
        <f>'масса общая+сводная'!I62</f>
        <v>4.6499553674999992E-2</v>
      </c>
      <c r="E52" s="284"/>
      <c r="F52" s="282">
        <f t="shared" si="9"/>
        <v>4.6499553674999992E-2</v>
      </c>
      <c r="G52" s="282">
        <f t="shared" si="5"/>
        <v>4.6499553674999992E-2</v>
      </c>
      <c r="H52" s="289"/>
      <c r="I52" s="276"/>
      <c r="J52" s="291">
        <v>6.9</v>
      </c>
      <c r="K52" s="288"/>
      <c r="L52" s="288"/>
      <c r="M52" s="200">
        <v>1.31</v>
      </c>
      <c r="N52" s="201">
        <v>1</v>
      </c>
      <c r="O52" s="201">
        <v>1.58</v>
      </c>
      <c r="P52" s="285">
        <f t="shared" si="7"/>
        <v>0.66408895575595339</v>
      </c>
      <c r="Q52" s="286"/>
      <c r="R52" s="287"/>
      <c r="S52" s="285">
        <f t="shared" si="8"/>
        <v>0.66408895575595339</v>
      </c>
    </row>
    <row r="53" spans="1:19">
      <c r="A53" s="91">
        <v>13</v>
      </c>
      <c r="B53" s="278" t="s">
        <v>17</v>
      </c>
      <c r="C53" s="87" t="s">
        <v>74</v>
      </c>
      <c r="D53" s="284">
        <f>'масса общая+сводная'!I63</f>
        <v>4.7147996053124985E-3</v>
      </c>
      <c r="E53" s="284"/>
      <c r="F53" s="282">
        <f t="shared" si="9"/>
        <v>4.7147996053124985E-3</v>
      </c>
      <c r="G53" s="282">
        <f t="shared" si="5"/>
        <v>4.7147996053124985E-3</v>
      </c>
      <c r="H53" s="289"/>
      <c r="I53" s="276"/>
      <c r="J53" s="292">
        <v>2755</v>
      </c>
      <c r="K53" s="288"/>
      <c r="L53" s="288"/>
      <c r="M53" s="200">
        <v>1.31</v>
      </c>
      <c r="N53" s="201">
        <v>1</v>
      </c>
      <c r="O53" s="201">
        <v>1.58</v>
      </c>
      <c r="P53" s="285">
        <f t="shared" si="7"/>
        <v>26.885197074573856</v>
      </c>
      <c r="Q53" s="286"/>
      <c r="R53" s="287"/>
      <c r="S53" s="285">
        <f t="shared" si="8"/>
        <v>26.885197074573856</v>
      </c>
    </row>
    <row r="54" spans="1:19">
      <c r="A54" s="91">
        <v>14</v>
      </c>
      <c r="B54" s="278" t="s">
        <v>226</v>
      </c>
      <c r="C54" s="87" t="s">
        <v>74</v>
      </c>
      <c r="D54" s="284">
        <f>'масса общая+сводная'!I64</f>
        <v>2.1992013528749995E-4</v>
      </c>
      <c r="E54" s="284"/>
      <c r="F54" s="282">
        <f t="shared" si="9"/>
        <v>2.1992013528749995E-4</v>
      </c>
      <c r="G54" s="282">
        <f t="shared" si="5"/>
        <v>2.1992013528749995E-4</v>
      </c>
      <c r="H54" s="289"/>
      <c r="I54" s="276"/>
      <c r="J54" s="292">
        <v>275481</v>
      </c>
      <c r="K54" s="288"/>
      <c r="L54" s="288"/>
      <c r="M54" s="200">
        <v>1.31</v>
      </c>
      <c r="N54" s="201">
        <v>1</v>
      </c>
      <c r="O54" s="201">
        <v>1.93</v>
      </c>
      <c r="P54" s="285">
        <f t="shared" si="7"/>
        <v>153.17406904457198</v>
      </c>
      <c r="Q54" s="286"/>
      <c r="R54" s="287"/>
      <c r="S54" s="285">
        <f t="shared" si="8"/>
        <v>153.17406904457198</v>
      </c>
    </row>
    <row r="55" spans="1:19">
      <c r="A55" s="91">
        <v>15</v>
      </c>
      <c r="B55" s="278" t="s">
        <v>227</v>
      </c>
      <c r="C55" s="87" t="s">
        <v>74</v>
      </c>
      <c r="D55" s="284">
        <f>'масса общая+сводная'!I65</f>
        <v>6.4445859843749977E-5</v>
      </c>
      <c r="E55" s="284"/>
      <c r="F55" s="282">
        <f t="shared" si="9"/>
        <v>6.4445859843749977E-5</v>
      </c>
      <c r="G55" s="282">
        <f t="shared" si="5"/>
        <v>6.4445859843749977E-5</v>
      </c>
      <c r="H55" s="289"/>
      <c r="I55" s="276"/>
      <c r="J55" s="292">
        <v>27548</v>
      </c>
      <c r="K55" s="288"/>
      <c r="L55" s="288"/>
      <c r="M55" s="200">
        <v>1.31</v>
      </c>
      <c r="N55" s="201">
        <v>1</v>
      </c>
      <c r="O55" s="201">
        <v>1.93</v>
      </c>
      <c r="P55" s="285">
        <f t="shared" si="7"/>
        <v>4.4886289011184717</v>
      </c>
      <c r="Q55" s="286"/>
      <c r="R55" s="287"/>
      <c r="S55" s="285">
        <f t="shared" si="8"/>
        <v>4.4886289011184717</v>
      </c>
    </row>
    <row r="56" spans="1:19">
      <c r="A56" s="91">
        <v>16</v>
      </c>
      <c r="B56" s="278" t="s">
        <v>228</v>
      </c>
      <c r="C56" s="87" t="s">
        <v>74</v>
      </c>
      <c r="D56" s="284">
        <f>'масса общая+сводная'!I66</f>
        <v>1.8069474403124997E-3</v>
      </c>
      <c r="E56" s="284"/>
      <c r="F56" s="282">
        <f t="shared" si="9"/>
        <v>1.8069474403124997E-3</v>
      </c>
      <c r="G56" s="282">
        <f t="shared" si="5"/>
        <v>1.8069474403124997E-3</v>
      </c>
      <c r="H56" s="289"/>
      <c r="I56" s="276"/>
      <c r="J56" s="292">
        <v>27548</v>
      </c>
      <c r="K56" s="288"/>
      <c r="L56" s="288"/>
      <c r="M56" s="200">
        <v>1.31</v>
      </c>
      <c r="N56" s="201">
        <v>1</v>
      </c>
      <c r="O56" s="201">
        <v>1.93</v>
      </c>
      <c r="P56" s="285">
        <f t="shared" si="7"/>
        <v>125.85318161714797</v>
      </c>
      <c r="Q56" s="286"/>
      <c r="R56" s="287"/>
      <c r="S56" s="285">
        <f t="shared" si="8"/>
        <v>125.85318161714797</v>
      </c>
    </row>
    <row r="57" spans="1:19">
      <c r="A57" s="91">
        <v>17</v>
      </c>
      <c r="B57" s="281" t="s">
        <v>229</v>
      </c>
      <c r="C57" s="87" t="s">
        <v>74</v>
      </c>
      <c r="D57" s="284">
        <f>'масса общая+сводная'!I67</f>
        <v>4.2293003951249988E-3</v>
      </c>
      <c r="E57" s="284"/>
      <c r="F57" s="282">
        <f t="shared" si="9"/>
        <v>4.2293003951249988E-3</v>
      </c>
      <c r="G57" s="282">
        <f t="shared" si="5"/>
        <v>4.2293003951249988E-3</v>
      </c>
      <c r="H57" s="289"/>
      <c r="I57" s="276"/>
      <c r="J57" s="292">
        <v>1378</v>
      </c>
      <c r="K57" s="288"/>
      <c r="L57" s="288"/>
      <c r="M57" s="200">
        <v>1.31</v>
      </c>
      <c r="N57" s="201">
        <v>1</v>
      </c>
      <c r="O57" s="201">
        <v>1.93</v>
      </c>
      <c r="P57" s="285">
        <f t="shared" si="7"/>
        <v>14.734871580434469</v>
      </c>
      <c r="Q57" s="286"/>
      <c r="R57" s="287"/>
      <c r="S57" s="285">
        <f t="shared" si="8"/>
        <v>14.734871580434469</v>
      </c>
    </row>
    <row r="58" spans="1:19">
      <c r="A58" s="267" t="s">
        <v>52</v>
      </c>
      <c r="B58" s="267"/>
      <c r="C58" s="267"/>
      <c r="D58" s="88" t="s">
        <v>77</v>
      </c>
      <c r="E58" s="88" t="s">
        <v>77</v>
      </c>
      <c r="F58" s="88" t="s">
        <v>77</v>
      </c>
      <c r="G58" s="88" t="s">
        <v>77</v>
      </c>
      <c r="H58" s="88" t="s">
        <v>77</v>
      </c>
      <c r="I58" s="294" t="s">
        <v>77</v>
      </c>
      <c r="J58" s="88" t="s">
        <v>77</v>
      </c>
      <c r="K58" s="88" t="s">
        <v>77</v>
      </c>
      <c r="L58" s="88" t="s">
        <v>77</v>
      </c>
      <c r="M58" s="88" t="s">
        <v>77</v>
      </c>
      <c r="N58" s="88" t="s">
        <v>77</v>
      </c>
      <c r="O58" s="88" t="s">
        <v>77</v>
      </c>
      <c r="P58" s="295">
        <f>SUM(P41:P57)</f>
        <v>10186.022688125304</v>
      </c>
      <c r="Q58" s="296">
        <f>SUM(Q41:Q57)</f>
        <v>7984.8093917014021</v>
      </c>
      <c r="R58" s="297"/>
      <c r="S58" s="296">
        <f>SUM(S41:S57)</f>
        <v>18170.832079826712</v>
      </c>
    </row>
    <row r="67" spans="1:19" ht="15.75" thickBot="1"/>
    <row r="68" spans="1:19" ht="27.75" customHeight="1" thickBot="1">
      <c r="A68" s="427" t="str">
        <f>площади!B14</f>
        <v>г. Ульяновск, ул. Обувщиков, 2/98</v>
      </c>
      <c r="B68" s="428"/>
      <c r="C68" s="428"/>
      <c r="D68" s="428"/>
      <c r="E68" s="428"/>
      <c r="F68" s="428"/>
      <c r="G68" s="429"/>
      <c r="H68" s="83"/>
      <c r="I68" s="83"/>
      <c r="J68" s="83"/>
      <c r="K68" s="83"/>
      <c r="L68" s="80"/>
      <c r="M68" s="80"/>
      <c r="N68" s="80"/>
      <c r="O68" s="80"/>
      <c r="P68" s="83"/>
      <c r="Q68" s="80"/>
      <c r="R68" s="80"/>
      <c r="S68" s="80"/>
    </row>
    <row r="69" spans="1:19">
      <c r="A69" s="430" t="s">
        <v>58</v>
      </c>
      <c r="B69" s="430"/>
      <c r="C69" s="430"/>
      <c r="D69" s="430"/>
      <c r="E69" s="430"/>
      <c r="F69" s="430"/>
      <c r="G69" s="430"/>
      <c r="H69" s="83"/>
      <c r="I69" s="83"/>
      <c r="J69" s="83"/>
      <c r="K69" s="83"/>
      <c r="L69" s="80"/>
      <c r="M69" s="80"/>
      <c r="N69" s="80"/>
      <c r="O69" s="80"/>
      <c r="P69" s="80"/>
      <c r="Q69" s="80"/>
      <c r="R69" s="80"/>
      <c r="S69" s="80"/>
    </row>
    <row r="70" spans="1:19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</row>
    <row r="71" spans="1:19" ht="27" customHeight="1">
      <c r="A71" s="423" t="s">
        <v>59</v>
      </c>
      <c r="B71" s="423" t="s">
        <v>60</v>
      </c>
      <c r="C71" s="424" t="s">
        <v>61</v>
      </c>
      <c r="D71" s="423" t="s">
        <v>251</v>
      </c>
      <c r="E71" s="423"/>
      <c r="F71" s="424" t="s">
        <v>62</v>
      </c>
      <c r="G71" s="423" t="s">
        <v>63</v>
      </c>
      <c r="H71" s="423"/>
      <c r="I71" s="423"/>
      <c r="J71" s="423" t="s">
        <v>250</v>
      </c>
      <c r="K71" s="423"/>
      <c r="L71" s="423"/>
      <c r="M71" s="424" t="s">
        <v>64</v>
      </c>
      <c r="N71" s="424" t="s">
        <v>65</v>
      </c>
      <c r="O71" s="424" t="s">
        <v>66</v>
      </c>
      <c r="P71" s="423" t="s">
        <v>253</v>
      </c>
      <c r="Q71" s="423"/>
      <c r="R71" s="423"/>
      <c r="S71" s="423" t="s">
        <v>252</v>
      </c>
    </row>
    <row r="72" spans="1:19" ht="65.25" customHeight="1">
      <c r="A72" s="423"/>
      <c r="B72" s="423"/>
      <c r="C72" s="424"/>
      <c r="D72" s="86" t="s">
        <v>67</v>
      </c>
      <c r="E72" s="86" t="s">
        <v>68</v>
      </c>
      <c r="F72" s="424"/>
      <c r="G72" s="86" t="s">
        <v>69</v>
      </c>
      <c r="H72" s="86" t="s">
        <v>70</v>
      </c>
      <c r="I72" s="272" t="s">
        <v>248</v>
      </c>
      <c r="J72" s="86" t="s">
        <v>69</v>
      </c>
      <c r="K72" s="86" t="s">
        <v>71</v>
      </c>
      <c r="L72" s="272" t="s">
        <v>72</v>
      </c>
      <c r="M72" s="424"/>
      <c r="N72" s="424"/>
      <c r="O72" s="424"/>
      <c r="P72" s="86" t="s">
        <v>69</v>
      </c>
      <c r="Q72" s="86" t="s">
        <v>71</v>
      </c>
      <c r="R72" s="272" t="s">
        <v>248</v>
      </c>
      <c r="S72" s="423"/>
    </row>
    <row r="73" spans="1:19">
      <c r="A73" s="87">
        <v>1</v>
      </c>
      <c r="B73" s="87">
        <v>2</v>
      </c>
      <c r="C73" s="87">
        <v>3</v>
      </c>
      <c r="D73" s="88">
        <v>4</v>
      </c>
      <c r="E73" s="88">
        <v>5</v>
      </c>
      <c r="F73" s="88">
        <v>6</v>
      </c>
      <c r="G73" s="88">
        <v>7</v>
      </c>
      <c r="H73" s="88">
        <v>8</v>
      </c>
      <c r="I73" s="88">
        <v>9</v>
      </c>
      <c r="J73" s="88">
        <v>10</v>
      </c>
      <c r="K73" s="88">
        <v>11</v>
      </c>
      <c r="L73" s="88">
        <v>12</v>
      </c>
      <c r="M73" s="88">
        <v>13</v>
      </c>
      <c r="N73" s="88">
        <v>14</v>
      </c>
      <c r="O73" s="88">
        <v>15</v>
      </c>
      <c r="P73" s="88">
        <v>16</v>
      </c>
      <c r="Q73" s="88">
        <v>17</v>
      </c>
      <c r="R73" s="88">
        <v>18</v>
      </c>
      <c r="S73" s="88">
        <v>19</v>
      </c>
    </row>
    <row r="74" spans="1:19">
      <c r="A74" s="91">
        <v>1</v>
      </c>
      <c r="B74" s="202" t="s">
        <v>73</v>
      </c>
      <c r="C74" s="87" t="s">
        <v>74</v>
      </c>
      <c r="D74" s="284">
        <f>'масса общая+сводная'!I69</f>
        <v>5.7256387059374996</v>
      </c>
      <c r="E74" s="284">
        <v>6.6523880000000002</v>
      </c>
      <c r="F74" s="282">
        <f>E74</f>
        <v>6.6523880000000002</v>
      </c>
      <c r="G74" s="282">
        <f t="shared" ref="G74:G90" si="10">D74</f>
        <v>5.7256387059374996</v>
      </c>
      <c r="H74" s="283">
        <f>E74-D74</f>
        <v>0.92674929406250062</v>
      </c>
      <c r="I74" s="198">
        <v>0</v>
      </c>
      <c r="J74" s="199">
        <v>366</v>
      </c>
      <c r="K74" s="199">
        <f t="shared" ref="K74:L76" si="11">J74*5</f>
        <v>1830</v>
      </c>
      <c r="L74" s="199">
        <f t="shared" si="11"/>
        <v>9150</v>
      </c>
      <c r="M74" s="200">
        <v>1.31</v>
      </c>
      <c r="N74" s="201">
        <v>1</v>
      </c>
      <c r="O74" s="201">
        <v>1.93</v>
      </c>
      <c r="P74" s="285">
        <f t="shared" ref="P74:P90" si="12">G74*J74*M74*N74*O74</f>
        <v>5298.2644365211718</v>
      </c>
      <c r="Q74" s="286">
        <f>H74*K74*M74*N74*O74</f>
        <v>4287.8734395261436</v>
      </c>
      <c r="R74" s="287"/>
      <c r="S74" s="285">
        <f t="shared" ref="S74:S90" si="13">P74+Q74</f>
        <v>9586.1378760473162</v>
      </c>
    </row>
    <row r="75" spans="1:19">
      <c r="A75" s="94">
        <v>2</v>
      </c>
      <c r="B75" s="203" t="s">
        <v>76</v>
      </c>
      <c r="C75" s="87" t="s">
        <v>74</v>
      </c>
      <c r="D75" s="284">
        <f>'масса общая+сводная'!I70</f>
        <v>6.3424347637500003E-2</v>
      </c>
      <c r="E75" s="284">
        <v>0.16631000000000001</v>
      </c>
      <c r="F75" s="282">
        <f>E75</f>
        <v>0.16631000000000001</v>
      </c>
      <c r="G75" s="282">
        <f t="shared" si="10"/>
        <v>6.3424347637500003E-2</v>
      </c>
      <c r="H75" s="283">
        <f>E75-D75</f>
        <v>0.10288565236250001</v>
      </c>
      <c r="I75" s="198">
        <v>0</v>
      </c>
      <c r="J75" s="199">
        <v>5510</v>
      </c>
      <c r="K75" s="199">
        <f t="shared" si="11"/>
        <v>27550</v>
      </c>
      <c r="L75" s="199">
        <f t="shared" si="11"/>
        <v>137750</v>
      </c>
      <c r="M75" s="200">
        <v>1.31</v>
      </c>
      <c r="N75" s="201">
        <v>1</v>
      </c>
      <c r="O75" s="201">
        <v>1.93</v>
      </c>
      <c r="P75" s="285">
        <f t="shared" si="12"/>
        <v>883.56033750672088</v>
      </c>
      <c r="Q75" s="286">
        <f>H75*K75*M75*N75*O75</f>
        <v>7166.4656486163967</v>
      </c>
      <c r="R75" s="287"/>
      <c r="S75" s="285">
        <f t="shared" si="13"/>
        <v>8050.0259861231179</v>
      </c>
    </row>
    <row r="76" spans="1:19">
      <c r="A76" s="91">
        <v>3</v>
      </c>
      <c r="B76" s="202" t="s">
        <v>75</v>
      </c>
      <c r="C76" s="87" t="s">
        <v>74</v>
      </c>
      <c r="D76" s="284">
        <f>'масса общая+сводная'!I71</f>
        <v>0.1902730429125</v>
      </c>
      <c r="E76" s="284">
        <v>0.69850100000000004</v>
      </c>
      <c r="F76" s="282">
        <f>E76</f>
        <v>0.69850100000000004</v>
      </c>
      <c r="G76" s="282">
        <f t="shared" si="10"/>
        <v>0.1902730429125</v>
      </c>
      <c r="H76" s="283">
        <f>E76-D76</f>
        <v>0.50822795708750002</v>
      </c>
      <c r="I76" s="293">
        <v>0</v>
      </c>
      <c r="J76" s="199">
        <v>91</v>
      </c>
      <c r="K76" s="199">
        <f t="shared" si="11"/>
        <v>455</v>
      </c>
      <c r="L76" s="199">
        <f t="shared" si="11"/>
        <v>2275</v>
      </c>
      <c r="M76" s="200">
        <v>1.31</v>
      </c>
      <c r="N76" s="201">
        <v>1</v>
      </c>
      <c r="O76" s="201">
        <v>1.93</v>
      </c>
      <c r="P76" s="285">
        <f t="shared" si="12"/>
        <v>43.777127430006303</v>
      </c>
      <c r="Q76" s="286">
        <f>H76*K76*M76*N76*O76</f>
        <v>584.65349847646849</v>
      </c>
      <c r="R76" s="287"/>
      <c r="S76" s="285">
        <f t="shared" si="13"/>
        <v>628.4306259064748</v>
      </c>
    </row>
    <row r="77" spans="1:19">
      <c r="A77" s="91">
        <v>4</v>
      </c>
      <c r="B77" s="277" t="s">
        <v>222</v>
      </c>
      <c r="C77" s="87" t="s">
        <v>74</v>
      </c>
      <c r="D77" s="284">
        <f>'масса общая+сводная'!I72</f>
        <v>0.55897020337500003</v>
      </c>
      <c r="E77" s="284">
        <v>1.663097</v>
      </c>
      <c r="F77" s="282">
        <f>E77</f>
        <v>1.663097</v>
      </c>
      <c r="G77" s="282">
        <f t="shared" si="10"/>
        <v>0.55897020337500003</v>
      </c>
      <c r="H77" s="283">
        <f>E77-D77</f>
        <v>1.1041267966250001</v>
      </c>
      <c r="I77" s="276"/>
      <c r="J77" s="290">
        <v>0</v>
      </c>
      <c r="K77" s="199"/>
      <c r="L77" s="199"/>
      <c r="M77" s="200">
        <v>1.31</v>
      </c>
      <c r="N77" s="201">
        <v>1</v>
      </c>
      <c r="O77" s="201">
        <v>1.93</v>
      </c>
      <c r="P77" s="285">
        <f t="shared" si="12"/>
        <v>0</v>
      </c>
      <c r="Q77" s="286">
        <f>H77*K77*M77*N77*O77</f>
        <v>0</v>
      </c>
      <c r="R77" s="287"/>
      <c r="S77" s="285">
        <f t="shared" si="13"/>
        <v>0</v>
      </c>
    </row>
    <row r="78" spans="1:19">
      <c r="A78" s="91">
        <v>5</v>
      </c>
      <c r="B78" s="278" t="s">
        <v>7</v>
      </c>
      <c r="C78" s="87" t="s">
        <v>74</v>
      </c>
      <c r="D78" s="284">
        <f>'масса общая+сводная'!I73</f>
        <v>0.93533656837500001</v>
      </c>
      <c r="E78" s="284"/>
      <c r="F78" s="282">
        <f t="shared" ref="F78:F90" si="14">D78</f>
        <v>0.93533656837500001</v>
      </c>
      <c r="G78" s="282">
        <f t="shared" si="10"/>
        <v>0.93533656837500001</v>
      </c>
      <c r="H78" s="289"/>
      <c r="I78" s="276"/>
      <c r="J78" s="291">
        <v>2.8</v>
      </c>
      <c r="K78" s="288"/>
      <c r="L78" s="288"/>
      <c r="M78" s="200">
        <v>1.31</v>
      </c>
      <c r="N78" s="201">
        <v>1</v>
      </c>
      <c r="O78" s="201">
        <v>1.58</v>
      </c>
      <c r="P78" s="285">
        <f t="shared" si="12"/>
        <v>5.4206869618232112</v>
      </c>
      <c r="Q78" s="286"/>
      <c r="R78" s="287"/>
      <c r="S78" s="285">
        <f t="shared" si="13"/>
        <v>5.4206869618232112</v>
      </c>
    </row>
    <row r="79" spans="1:19">
      <c r="A79" s="91">
        <v>6</v>
      </c>
      <c r="B79" s="278" t="s">
        <v>8</v>
      </c>
      <c r="C79" s="87" t="s">
        <v>74</v>
      </c>
      <c r="D79" s="284">
        <f>'масса общая+сводная'!I74</f>
        <v>2.6234058667500002</v>
      </c>
      <c r="E79" s="284"/>
      <c r="F79" s="282">
        <f t="shared" si="14"/>
        <v>2.6234058667500002</v>
      </c>
      <c r="G79" s="282">
        <f t="shared" si="10"/>
        <v>2.6234058667500002</v>
      </c>
      <c r="H79" s="289"/>
      <c r="I79" s="276"/>
      <c r="J79" s="291">
        <v>0.9</v>
      </c>
      <c r="K79" s="288"/>
      <c r="L79" s="288"/>
      <c r="M79" s="200">
        <v>1.31</v>
      </c>
      <c r="N79" s="201">
        <v>1</v>
      </c>
      <c r="O79" s="201">
        <v>1.93</v>
      </c>
      <c r="P79" s="285">
        <f t="shared" si="12"/>
        <v>5.9694813476136224</v>
      </c>
      <c r="Q79" s="286"/>
      <c r="R79" s="287"/>
      <c r="S79" s="285">
        <f t="shared" si="13"/>
        <v>5.9694813476136224</v>
      </c>
    </row>
    <row r="80" spans="1:19">
      <c r="A80" s="91">
        <v>7</v>
      </c>
      <c r="B80" s="279" t="s">
        <v>9</v>
      </c>
      <c r="C80" s="87" t="s">
        <v>74</v>
      </c>
      <c r="D80" s="284">
        <f>'масса общая+сводная'!I75</f>
        <v>1.01255782455E-2</v>
      </c>
      <c r="E80" s="284"/>
      <c r="F80" s="282">
        <f t="shared" si="14"/>
        <v>1.01255782455E-2</v>
      </c>
      <c r="G80" s="282">
        <f t="shared" si="10"/>
        <v>1.01255782455E-2</v>
      </c>
      <c r="H80" s="289"/>
      <c r="I80" s="276"/>
      <c r="J80" s="292">
        <v>551</v>
      </c>
      <c r="K80" s="288"/>
      <c r="L80" s="288"/>
      <c r="M80" s="200">
        <v>1.31</v>
      </c>
      <c r="N80" s="201">
        <v>1</v>
      </c>
      <c r="O80" s="201">
        <v>1.58</v>
      </c>
      <c r="P80" s="285">
        <f t="shared" si="12"/>
        <v>11.547814940747282</v>
      </c>
      <c r="Q80" s="286"/>
      <c r="R80" s="287"/>
      <c r="S80" s="285">
        <f t="shared" si="13"/>
        <v>11.547814940747282</v>
      </c>
    </row>
    <row r="81" spans="1:19">
      <c r="A81" s="91">
        <v>8</v>
      </c>
      <c r="B81" s="277" t="s">
        <v>223</v>
      </c>
      <c r="C81" s="87" t="s">
        <v>74</v>
      </c>
      <c r="D81" s="284">
        <f>'масса общая+сводная'!I76</f>
        <v>2.4754975410375E-2</v>
      </c>
      <c r="E81" s="284"/>
      <c r="F81" s="282">
        <f t="shared" si="14"/>
        <v>2.4754975410375E-2</v>
      </c>
      <c r="G81" s="282">
        <f t="shared" si="10"/>
        <v>2.4754975410375E-2</v>
      </c>
      <c r="H81" s="289"/>
      <c r="I81" s="276"/>
      <c r="J81" s="292">
        <v>0</v>
      </c>
      <c r="K81" s="288"/>
      <c r="L81" s="288"/>
      <c r="M81" s="200">
        <v>1.31</v>
      </c>
      <c r="N81" s="201">
        <v>1</v>
      </c>
      <c r="O81" s="201">
        <v>1.93</v>
      </c>
      <c r="P81" s="285">
        <f t="shared" si="12"/>
        <v>0</v>
      </c>
      <c r="Q81" s="286"/>
      <c r="R81" s="287"/>
      <c r="S81" s="285">
        <f t="shared" si="13"/>
        <v>0</v>
      </c>
    </row>
    <row r="82" spans="1:19">
      <c r="A82" s="91">
        <v>9</v>
      </c>
      <c r="B82" s="278" t="s">
        <v>11</v>
      </c>
      <c r="C82" s="87" t="s">
        <v>74</v>
      </c>
      <c r="D82" s="284">
        <f>'масса общая+сводная'!I77</f>
        <v>4.0201219890000003E-4</v>
      </c>
      <c r="E82" s="284"/>
      <c r="F82" s="282">
        <f t="shared" si="14"/>
        <v>4.0201219890000003E-4</v>
      </c>
      <c r="G82" s="282">
        <f t="shared" si="10"/>
        <v>4.0201219890000003E-4</v>
      </c>
      <c r="H82" s="289"/>
      <c r="I82" s="276"/>
      <c r="J82" s="291">
        <v>6.9</v>
      </c>
      <c r="K82" s="288"/>
      <c r="L82" s="288"/>
      <c r="M82" s="200">
        <v>1.31</v>
      </c>
      <c r="N82" s="201">
        <v>1</v>
      </c>
      <c r="O82" s="201">
        <v>1.58</v>
      </c>
      <c r="P82" s="285">
        <f t="shared" si="12"/>
        <v>5.7413854600542186E-3</v>
      </c>
      <c r="Q82" s="286"/>
      <c r="R82" s="287"/>
      <c r="S82" s="285">
        <f t="shared" si="13"/>
        <v>5.7413854600542186E-3</v>
      </c>
    </row>
    <row r="83" spans="1:19">
      <c r="A83" s="91">
        <v>10</v>
      </c>
      <c r="B83" s="278" t="s">
        <v>10</v>
      </c>
      <c r="C83" s="87" t="s">
        <v>74</v>
      </c>
      <c r="D83" s="284">
        <f>'масса общая+сводная'!I78</f>
        <v>4.0201219890000003E-4</v>
      </c>
      <c r="E83" s="284"/>
      <c r="F83" s="282">
        <f t="shared" si="14"/>
        <v>4.0201219890000003E-4</v>
      </c>
      <c r="G83" s="282">
        <f t="shared" si="10"/>
        <v>4.0201219890000003E-4</v>
      </c>
      <c r="H83" s="289"/>
      <c r="I83" s="276"/>
      <c r="J83" s="292">
        <v>3444</v>
      </c>
      <c r="K83" s="288"/>
      <c r="L83" s="288"/>
      <c r="M83" s="200">
        <v>1.31</v>
      </c>
      <c r="N83" s="201">
        <v>1</v>
      </c>
      <c r="O83" s="201">
        <v>1.58</v>
      </c>
      <c r="P83" s="285">
        <f t="shared" si="12"/>
        <v>2.86570022093141</v>
      </c>
      <c r="Q83" s="286"/>
      <c r="R83" s="287"/>
      <c r="S83" s="285">
        <f t="shared" si="13"/>
        <v>2.86570022093141</v>
      </c>
    </row>
    <row r="84" spans="1:19">
      <c r="A84" s="91">
        <v>11</v>
      </c>
      <c r="B84" s="278" t="s">
        <v>224</v>
      </c>
      <c r="C84" s="87" t="s">
        <v>74</v>
      </c>
      <c r="D84" s="284">
        <f>'масса общая+сводная'!I79</f>
        <v>0.24863724748124999</v>
      </c>
      <c r="E84" s="284"/>
      <c r="F84" s="282">
        <f t="shared" si="14"/>
        <v>0.24863724748124999</v>
      </c>
      <c r="G84" s="282">
        <f t="shared" si="10"/>
        <v>0.24863724748124999</v>
      </c>
      <c r="H84" s="289"/>
      <c r="I84" s="276"/>
      <c r="J84" s="291">
        <v>1.2</v>
      </c>
      <c r="K84" s="288"/>
      <c r="L84" s="288"/>
      <c r="M84" s="200">
        <v>1.31</v>
      </c>
      <c r="N84" s="201">
        <v>1</v>
      </c>
      <c r="O84" s="201">
        <v>1.93</v>
      </c>
      <c r="P84" s="285">
        <f t="shared" si="12"/>
        <v>0.75435546336821313</v>
      </c>
      <c r="Q84" s="286"/>
      <c r="R84" s="287"/>
      <c r="S84" s="285">
        <f t="shared" si="13"/>
        <v>0.75435546336821313</v>
      </c>
    </row>
    <row r="85" spans="1:19">
      <c r="A85" s="91">
        <v>12</v>
      </c>
      <c r="B85" s="280" t="s">
        <v>225</v>
      </c>
      <c r="C85" s="87" t="s">
        <v>74</v>
      </c>
      <c r="D85" s="284">
        <f>'масса общая+сводная'!I80</f>
        <v>3.5684823509999998E-2</v>
      </c>
      <c r="E85" s="284"/>
      <c r="F85" s="282">
        <f t="shared" si="14"/>
        <v>3.5684823509999998E-2</v>
      </c>
      <c r="G85" s="282">
        <f t="shared" si="10"/>
        <v>3.5684823509999998E-2</v>
      </c>
      <c r="H85" s="289"/>
      <c r="I85" s="276"/>
      <c r="J85" s="291">
        <v>6.9</v>
      </c>
      <c r="K85" s="288"/>
      <c r="L85" s="288"/>
      <c r="M85" s="200">
        <v>1.31</v>
      </c>
      <c r="N85" s="201">
        <v>1</v>
      </c>
      <c r="O85" s="201">
        <v>1.58</v>
      </c>
      <c r="P85" s="285">
        <f t="shared" si="12"/>
        <v>0.50963708913688621</v>
      </c>
      <c r="Q85" s="286"/>
      <c r="R85" s="287"/>
      <c r="S85" s="285">
        <f t="shared" si="13"/>
        <v>0.50963708913688621</v>
      </c>
    </row>
    <row r="86" spans="1:19">
      <c r="A86" s="91">
        <v>13</v>
      </c>
      <c r="B86" s="278" t="s">
        <v>17</v>
      </c>
      <c r="C86" s="87" t="s">
        <v>74</v>
      </c>
      <c r="D86" s="284">
        <f>'масса общая+сводная'!I81</f>
        <v>3.1071027971249997E-3</v>
      </c>
      <c r="E86" s="284"/>
      <c r="F86" s="282">
        <f t="shared" si="14"/>
        <v>3.1071027971249997E-3</v>
      </c>
      <c r="G86" s="282">
        <f t="shared" si="10"/>
        <v>3.1071027971249997E-3</v>
      </c>
      <c r="H86" s="289"/>
      <c r="I86" s="276"/>
      <c r="J86" s="292">
        <v>2755</v>
      </c>
      <c r="K86" s="288"/>
      <c r="L86" s="288"/>
      <c r="M86" s="200">
        <v>1.31</v>
      </c>
      <c r="N86" s="201">
        <v>1</v>
      </c>
      <c r="O86" s="201">
        <v>1.58</v>
      </c>
      <c r="P86" s="285">
        <f t="shared" si="12"/>
        <v>17.717629172943091</v>
      </c>
      <c r="Q86" s="286"/>
      <c r="R86" s="287"/>
      <c r="S86" s="285">
        <f t="shared" si="13"/>
        <v>17.717629172943091</v>
      </c>
    </row>
    <row r="87" spans="1:19">
      <c r="A87" s="91">
        <v>14</v>
      </c>
      <c r="B87" s="278" t="s">
        <v>226</v>
      </c>
      <c r="C87" s="87" t="s">
        <v>74</v>
      </c>
      <c r="D87" s="284">
        <f>'масса общая+сводная'!I82</f>
        <v>1.5093614263500001E-4</v>
      </c>
      <c r="E87" s="284"/>
      <c r="F87" s="282">
        <f t="shared" si="14"/>
        <v>1.5093614263500001E-4</v>
      </c>
      <c r="G87" s="282">
        <f t="shared" si="10"/>
        <v>1.5093614263500001E-4</v>
      </c>
      <c r="H87" s="289"/>
      <c r="I87" s="276"/>
      <c r="J87" s="292">
        <v>275481</v>
      </c>
      <c r="K87" s="288"/>
      <c r="L87" s="288"/>
      <c r="M87" s="200">
        <v>1.31</v>
      </c>
      <c r="N87" s="201">
        <v>1</v>
      </c>
      <c r="O87" s="201">
        <v>1.93</v>
      </c>
      <c r="P87" s="285">
        <f t="shared" si="12"/>
        <v>105.12681389119236</v>
      </c>
      <c r="Q87" s="286"/>
      <c r="R87" s="287"/>
      <c r="S87" s="285">
        <f t="shared" si="13"/>
        <v>105.12681389119236</v>
      </c>
    </row>
    <row r="88" spans="1:19">
      <c r="A88" s="91">
        <v>15</v>
      </c>
      <c r="B88" s="278" t="s">
        <v>227</v>
      </c>
      <c r="C88" s="87" t="s">
        <v>74</v>
      </c>
      <c r="D88" s="284">
        <f>'масса общая+сводная'!I83</f>
        <v>4.8369693037499998E-5</v>
      </c>
      <c r="E88" s="284"/>
      <c r="F88" s="282">
        <f t="shared" si="14"/>
        <v>4.8369693037499998E-5</v>
      </c>
      <c r="G88" s="282">
        <f t="shared" si="10"/>
        <v>4.8369693037499998E-5</v>
      </c>
      <c r="H88" s="289"/>
      <c r="I88" s="276"/>
      <c r="J88" s="292">
        <v>27548</v>
      </c>
      <c r="K88" s="288"/>
      <c r="L88" s="288"/>
      <c r="M88" s="200">
        <v>1.31</v>
      </c>
      <c r="N88" s="201">
        <v>1</v>
      </c>
      <c r="O88" s="201">
        <v>1.93</v>
      </c>
      <c r="P88" s="285">
        <f t="shared" si="12"/>
        <v>3.3689301784900811</v>
      </c>
      <c r="Q88" s="286"/>
      <c r="R88" s="287"/>
      <c r="S88" s="285">
        <f t="shared" si="13"/>
        <v>3.3689301784900811</v>
      </c>
    </row>
    <row r="89" spans="1:19">
      <c r="A89" s="91">
        <v>16</v>
      </c>
      <c r="B89" s="278" t="s">
        <v>228</v>
      </c>
      <c r="C89" s="87" t="s">
        <v>74</v>
      </c>
      <c r="D89" s="284">
        <f>'масса общая+сводная'!I84</f>
        <v>1.3758175181249998E-3</v>
      </c>
      <c r="E89" s="284"/>
      <c r="F89" s="282">
        <f t="shared" si="14"/>
        <v>1.3758175181249998E-3</v>
      </c>
      <c r="G89" s="282">
        <f t="shared" si="10"/>
        <v>1.3758175181249998E-3</v>
      </c>
      <c r="H89" s="289"/>
      <c r="I89" s="276"/>
      <c r="J89" s="292">
        <v>27548</v>
      </c>
      <c r="K89" s="288"/>
      <c r="L89" s="288"/>
      <c r="M89" s="200">
        <v>1.31</v>
      </c>
      <c r="N89" s="201">
        <v>1</v>
      </c>
      <c r="O89" s="201">
        <v>1.93</v>
      </c>
      <c r="P89" s="285">
        <f t="shared" si="12"/>
        <v>95.825151367266145</v>
      </c>
      <c r="Q89" s="286"/>
      <c r="R89" s="287"/>
      <c r="S89" s="285">
        <f t="shared" si="13"/>
        <v>95.825151367266145</v>
      </c>
    </row>
    <row r="90" spans="1:19">
      <c r="A90" s="91">
        <v>17</v>
      </c>
      <c r="B90" s="281" t="s">
        <v>229</v>
      </c>
      <c r="C90" s="87" t="s">
        <v>74</v>
      </c>
      <c r="D90" s="284">
        <f>'масса общая+сводная'!I85</f>
        <v>3.59802415125E-3</v>
      </c>
      <c r="E90" s="284"/>
      <c r="F90" s="282">
        <f t="shared" si="14"/>
        <v>3.59802415125E-3</v>
      </c>
      <c r="G90" s="282">
        <f t="shared" si="10"/>
        <v>3.59802415125E-3</v>
      </c>
      <c r="H90" s="289"/>
      <c r="I90" s="276"/>
      <c r="J90" s="292">
        <v>1378</v>
      </c>
      <c r="K90" s="288"/>
      <c r="L90" s="288"/>
      <c r="M90" s="200">
        <v>1.31</v>
      </c>
      <c r="N90" s="201">
        <v>1</v>
      </c>
      <c r="O90" s="201">
        <v>1.93</v>
      </c>
      <c r="P90" s="285">
        <f t="shared" si="12"/>
        <v>12.535506788092205</v>
      </c>
      <c r="Q90" s="286"/>
      <c r="R90" s="287"/>
      <c r="S90" s="285">
        <f t="shared" si="13"/>
        <v>12.535506788092205</v>
      </c>
    </row>
    <row r="91" spans="1:19">
      <c r="A91" s="267" t="s">
        <v>52</v>
      </c>
      <c r="B91" s="267"/>
      <c r="C91" s="267"/>
      <c r="D91" s="88" t="s">
        <v>77</v>
      </c>
      <c r="E91" s="88" t="s">
        <v>77</v>
      </c>
      <c r="F91" s="88" t="s">
        <v>77</v>
      </c>
      <c r="G91" s="88" t="s">
        <v>77</v>
      </c>
      <c r="H91" s="88" t="s">
        <v>77</v>
      </c>
      <c r="I91" s="294" t="s">
        <v>77</v>
      </c>
      <c r="J91" s="88" t="s">
        <v>77</v>
      </c>
      <c r="K91" s="88" t="s">
        <v>77</v>
      </c>
      <c r="L91" s="88" t="s">
        <v>77</v>
      </c>
      <c r="M91" s="88" t="s">
        <v>77</v>
      </c>
      <c r="N91" s="88" t="s">
        <v>77</v>
      </c>
      <c r="O91" s="88" t="s">
        <v>77</v>
      </c>
      <c r="P91" s="295">
        <f>SUM(P74:P90)</f>
        <v>6487.2493502649631</v>
      </c>
      <c r="Q91" s="296">
        <f>SUM(Q74:Q90)</f>
        <v>12038.99258661901</v>
      </c>
      <c r="R91" s="297"/>
      <c r="S91" s="296">
        <f>SUM(S74:S90)</f>
        <v>18526.241936883973</v>
      </c>
    </row>
    <row r="99" spans="1:19" ht="15.75" thickBot="1"/>
    <row r="100" spans="1:19" ht="24" customHeight="1" thickBot="1">
      <c r="A100" s="427" t="str">
        <f>площади!B15</f>
        <v>г. Ульяновск, ул. Радищева, 150</v>
      </c>
      <c r="B100" s="428"/>
      <c r="C100" s="428"/>
      <c r="D100" s="428"/>
      <c r="E100" s="428"/>
      <c r="F100" s="428"/>
      <c r="G100" s="429"/>
      <c r="H100" s="83"/>
      <c r="I100" s="83"/>
      <c r="J100" s="83"/>
      <c r="K100" s="83"/>
      <c r="L100" s="80"/>
      <c r="M100" s="80"/>
      <c r="N100" s="80"/>
      <c r="O100" s="80"/>
      <c r="P100" s="83"/>
      <c r="Q100" s="80"/>
      <c r="R100" s="80"/>
      <c r="S100" s="80"/>
    </row>
    <row r="101" spans="1:19">
      <c r="A101" s="430" t="s">
        <v>58</v>
      </c>
      <c r="B101" s="430"/>
      <c r="C101" s="430"/>
      <c r="D101" s="430"/>
      <c r="E101" s="430"/>
      <c r="F101" s="430"/>
      <c r="G101" s="430"/>
      <c r="H101" s="83"/>
      <c r="I101" s="83"/>
      <c r="J101" s="83"/>
      <c r="K101" s="83"/>
      <c r="L101" s="80"/>
      <c r="M101" s="80"/>
      <c r="N101" s="80"/>
      <c r="O101" s="80"/>
      <c r="P101" s="80"/>
      <c r="Q101" s="80"/>
      <c r="R101" s="80"/>
      <c r="S101" s="80"/>
    </row>
    <row r="102" spans="1:19">
      <c r="A102" s="80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</row>
    <row r="103" spans="1:19" ht="31.5" customHeight="1">
      <c r="A103" s="423" t="s">
        <v>59</v>
      </c>
      <c r="B103" s="423" t="s">
        <v>60</v>
      </c>
      <c r="C103" s="424" t="s">
        <v>61</v>
      </c>
      <c r="D103" s="423" t="s">
        <v>251</v>
      </c>
      <c r="E103" s="423"/>
      <c r="F103" s="424" t="s">
        <v>62</v>
      </c>
      <c r="G103" s="423" t="s">
        <v>63</v>
      </c>
      <c r="H103" s="423"/>
      <c r="I103" s="423"/>
      <c r="J103" s="423" t="s">
        <v>250</v>
      </c>
      <c r="K103" s="423"/>
      <c r="L103" s="423"/>
      <c r="M103" s="424" t="s">
        <v>64</v>
      </c>
      <c r="N103" s="424" t="s">
        <v>65</v>
      </c>
      <c r="O103" s="424" t="s">
        <v>66</v>
      </c>
      <c r="P103" s="423" t="s">
        <v>253</v>
      </c>
      <c r="Q103" s="423"/>
      <c r="R103" s="423"/>
      <c r="S103" s="423" t="s">
        <v>252</v>
      </c>
    </row>
    <row r="104" spans="1:19" ht="52.5" customHeight="1">
      <c r="A104" s="423"/>
      <c r="B104" s="423"/>
      <c r="C104" s="424"/>
      <c r="D104" s="86" t="s">
        <v>67</v>
      </c>
      <c r="E104" s="86" t="s">
        <v>68</v>
      </c>
      <c r="F104" s="424"/>
      <c r="G104" s="86" t="s">
        <v>69</v>
      </c>
      <c r="H104" s="86" t="s">
        <v>70</v>
      </c>
      <c r="I104" s="272" t="s">
        <v>248</v>
      </c>
      <c r="J104" s="86" t="s">
        <v>69</v>
      </c>
      <c r="K104" s="86" t="s">
        <v>71</v>
      </c>
      <c r="L104" s="272" t="s">
        <v>72</v>
      </c>
      <c r="M104" s="424"/>
      <c r="N104" s="424"/>
      <c r="O104" s="424"/>
      <c r="P104" s="86" t="s">
        <v>69</v>
      </c>
      <c r="Q104" s="86" t="s">
        <v>71</v>
      </c>
      <c r="R104" s="272" t="s">
        <v>248</v>
      </c>
      <c r="S104" s="423"/>
    </row>
    <row r="105" spans="1:19">
      <c r="A105" s="87">
        <v>1</v>
      </c>
      <c r="B105" s="87">
        <v>2</v>
      </c>
      <c r="C105" s="87">
        <v>3</v>
      </c>
      <c r="D105" s="88">
        <v>4</v>
      </c>
      <c r="E105" s="88">
        <v>5</v>
      </c>
      <c r="F105" s="88">
        <v>6</v>
      </c>
      <c r="G105" s="88">
        <v>7</v>
      </c>
      <c r="H105" s="88">
        <v>8</v>
      </c>
      <c r="I105" s="88">
        <v>9</v>
      </c>
      <c r="J105" s="88">
        <v>10</v>
      </c>
      <c r="K105" s="88">
        <v>11</v>
      </c>
      <c r="L105" s="88">
        <v>12</v>
      </c>
      <c r="M105" s="88">
        <v>13</v>
      </c>
      <c r="N105" s="88">
        <v>14</v>
      </c>
      <c r="O105" s="88">
        <v>15</v>
      </c>
      <c r="P105" s="88">
        <v>16</v>
      </c>
      <c r="Q105" s="88">
        <v>17</v>
      </c>
      <c r="R105" s="88">
        <v>18</v>
      </c>
      <c r="S105" s="88">
        <v>19</v>
      </c>
    </row>
    <row r="106" spans="1:19">
      <c r="A106" s="91">
        <v>1</v>
      </c>
      <c r="B106" s="202" t="s">
        <v>73</v>
      </c>
      <c r="C106" s="87" t="s">
        <v>74</v>
      </c>
      <c r="D106" s="284">
        <f>'масса общая+сводная'!I87</f>
        <v>1.6005972281249998</v>
      </c>
      <c r="E106" s="284">
        <v>1.9123159999999999</v>
      </c>
      <c r="F106" s="282">
        <f>E106</f>
        <v>1.9123159999999999</v>
      </c>
      <c r="G106" s="282">
        <f t="shared" ref="G106:G122" si="15">D106</f>
        <v>1.6005972281249998</v>
      </c>
      <c r="H106" s="283">
        <f>E106-D106</f>
        <v>0.31171877187500008</v>
      </c>
      <c r="I106" s="198">
        <v>0</v>
      </c>
      <c r="J106" s="199">
        <v>366</v>
      </c>
      <c r="K106" s="199">
        <f t="shared" ref="K106:L108" si="16">J106*5</f>
        <v>1830</v>
      </c>
      <c r="L106" s="199">
        <f t="shared" si="16"/>
        <v>9150</v>
      </c>
      <c r="M106" s="200">
        <v>1.31</v>
      </c>
      <c r="N106" s="201">
        <v>1</v>
      </c>
      <c r="O106" s="201">
        <v>1.93</v>
      </c>
      <c r="P106" s="285">
        <f t="shared" ref="P106:P122" si="17">G106*J106*M106*N106*O106</f>
        <v>1481.1251297038482</v>
      </c>
      <c r="Q106" s="286">
        <f>H106*K106*M106*N106*O106</f>
        <v>1442.2569848047597</v>
      </c>
      <c r="R106" s="287"/>
      <c r="S106" s="285">
        <f t="shared" ref="S106:S122" si="18">P106+Q106</f>
        <v>2923.3821145086076</v>
      </c>
    </row>
    <row r="107" spans="1:19">
      <c r="A107" s="94">
        <v>2</v>
      </c>
      <c r="B107" s="203" t="s">
        <v>76</v>
      </c>
      <c r="C107" s="87" t="s">
        <v>74</v>
      </c>
      <c r="D107" s="284">
        <f>'масса общая+сводная'!I88</f>
        <v>1.7934373124999996E-2</v>
      </c>
      <c r="E107" s="284">
        <v>4.7808000000000003E-2</v>
      </c>
      <c r="F107" s="282">
        <f>E107</f>
        <v>4.7808000000000003E-2</v>
      </c>
      <c r="G107" s="282">
        <f t="shared" si="15"/>
        <v>1.7934373124999996E-2</v>
      </c>
      <c r="H107" s="283">
        <f>E107-D107</f>
        <v>2.9873626875000007E-2</v>
      </c>
      <c r="I107" s="198">
        <v>0</v>
      </c>
      <c r="J107" s="199">
        <v>5510</v>
      </c>
      <c r="K107" s="199">
        <f t="shared" si="16"/>
        <v>27550</v>
      </c>
      <c r="L107" s="199">
        <f t="shared" si="16"/>
        <v>137750</v>
      </c>
      <c r="M107" s="200">
        <v>1.31</v>
      </c>
      <c r="N107" s="201">
        <v>1</v>
      </c>
      <c r="O107" s="201">
        <v>1.93</v>
      </c>
      <c r="P107" s="285">
        <f t="shared" si="17"/>
        <v>249.84255040137558</v>
      </c>
      <c r="Q107" s="286">
        <f>H107*K107*M107*N107*O107</f>
        <v>2080.8374723131228</v>
      </c>
      <c r="R107" s="287"/>
      <c r="S107" s="285">
        <f t="shared" si="18"/>
        <v>2330.6800227144986</v>
      </c>
    </row>
    <row r="108" spans="1:19">
      <c r="A108" s="91">
        <v>3</v>
      </c>
      <c r="B108" s="202" t="s">
        <v>75</v>
      </c>
      <c r="C108" s="87" t="s">
        <v>74</v>
      </c>
      <c r="D108" s="284">
        <f>'масса общая+сводная'!I89</f>
        <v>5.3803119375E-2</v>
      </c>
      <c r="E108" s="284">
        <v>0.200793</v>
      </c>
      <c r="F108" s="282">
        <f>E108</f>
        <v>0.200793</v>
      </c>
      <c r="G108" s="282">
        <f t="shared" si="15"/>
        <v>5.3803119375E-2</v>
      </c>
      <c r="H108" s="283">
        <f>E108-D108</f>
        <v>0.14698988062500001</v>
      </c>
      <c r="I108" s="293">
        <v>0</v>
      </c>
      <c r="J108" s="199">
        <v>91</v>
      </c>
      <c r="K108" s="199">
        <f t="shared" si="16"/>
        <v>455</v>
      </c>
      <c r="L108" s="199">
        <f t="shared" si="16"/>
        <v>2275</v>
      </c>
      <c r="M108" s="200">
        <v>1.31</v>
      </c>
      <c r="N108" s="201">
        <v>1</v>
      </c>
      <c r="O108" s="201">
        <v>1.93</v>
      </c>
      <c r="P108" s="285">
        <f t="shared" si="17"/>
        <v>12.378768831138938</v>
      </c>
      <c r="Q108" s="286">
        <f>H108*K108*M108*N108*O108</f>
        <v>169.09370440880534</v>
      </c>
      <c r="R108" s="287"/>
      <c r="S108" s="285">
        <f t="shared" si="18"/>
        <v>181.47247323994426</v>
      </c>
    </row>
    <row r="109" spans="1:19">
      <c r="A109" s="91">
        <v>4</v>
      </c>
      <c r="B109" s="277" t="s">
        <v>222</v>
      </c>
      <c r="C109" s="87" t="s">
        <v>74</v>
      </c>
      <c r="D109" s="284">
        <f>'масса общая+сводная'!I90</f>
        <v>0.15839395124999997</v>
      </c>
      <c r="E109" s="284">
        <v>0.47807899999999998</v>
      </c>
      <c r="F109" s="282">
        <f>E109</f>
        <v>0.47807899999999998</v>
      </c>
      <c r="G109" s="282">
        <f t="shared" si="15"/>
        <v>0.15839395124999997</v>
      </c>
      <c r="H109" s="283">
        <f>E109-D109</f>
        <v>0.31968504875000003</v>
      </c>
      <c r="I109" s="276"/>
      <c r="J109" s="290">
        <v>0</v>
      </c>
      <c r="K109" s="199"/>
      <c r="L109" s="199"/>
      <c r="M109" s="200">
        <v>1.31</v>
      </c>
      <c r="N109" s="201">
        <v>1</v>
      </c>
      <c r="O109" s="201">
        <v>1.93</v>
      </c>
      <c r="P109" s="285">
        <f t="shared" si="17"/>
        <v>0</v>
      </c>
      <c r="Q109" s="286">
        <f>H109*K109*M109*N109*O109</f>
        <v>0</v>
      </c>
      <c r="R109" s="287"/>
      <c r="S109" s="285">
        <f t="shared" si="18"/>
        <v>0</v>
      </c>
    </row>
    <row r="110" spans="1:19">
      <c r="A110" s="91">
        <v>5</v>
      </c>
      <c r="B110" s="278" t="s">
        <v>7</v>
      </c>
      <c r="C110" s="87" t="s">
        <v>74</v>
      </c>
      <c r="D110" s="284">
        <f>'масса общая+сводная'!I91</f>
        <v>0.26314285124999998</v>
      </c>
      <c r="E110" s="284"/>
      <c r="F110" s="282">
        <f t="shared" ref="F110:F122" si="19">D110</f>
        <v>0.26314285124999998</v>
      </c>
      <c r="G110" s="282">
        <f t="shared" si="15"/>
        <v>0.26314285124999998</v>
      </c>
      <c r="H110" s="289"/>
      <c r="I110" s="276"/>
      <c r="J110" s="291">
        <v>2.8</v>
      </c>
      <c r="K110" s="288"/>
      <c r="L110" s="288"/>
      <c r="M110" s="200">
        <v>1.31</v>
      </c>
      <c r="N110" s="201">
        <v>1</v>
      </c>
      <c r="O110" s="201">
        <v>1.58</v>
      </c>
      <c r="P110" s="285">
        <f t="shared" si="17"/>
        <v>1.5250286058482998</v>
      </c>
      <c r="Q110" s="286"/>
      <c r="R110" s="287"/>
      <c r="S110" s="285">
        <f t="shared" si="18"/>
        <v>1.5250286058482998</v>
      </c>
    </row>
    <row r="111" spans="1:19">
      <c r="A111" s="91">
        <v>6</v>
      </c>
      <c r="B111" s="278" t="s">
        <v>8</v>
      </c>
      <c r="C111" s="87" t="s">
        <v>74</v>
      </c>
      <c r="D111" s="284">
        <f>'масса общая+сводная'!I92</f>
        <v>0.73578350249999991</v>
      </c>
      <c r="E111" s="284"/>
      <c r="F111" s="282">
        <f t="shared" si="19"/>
        <v>0.73578350249999991</v>
      </c>
      <c r="G111" s="282">
        <f t="shared" si="15"/>
        <v>0.73578350249999991</v>
      </c>
      <c r="H111" s="289"/>
      <c r="I111" s="276"/>
      <c r="J111" s="291">
        <v>0.9</v>
      </c>
      <c r="K111" s="288"/>
      <c r="L111" s="288"/>
      <c r="M111" s="200">
        <v>1.31</v>
      </c>
      <c r="N111" s="201">
        <v>1</v>
      </c>
      <c r="O111" s="201">
        <v>1.93</v>
      </c>
      <c r="P111" s="285">
        <f t="shared" si="17"/>
        <v>1.674253286433675</v>
      </c>
      <c r="Q111" s="286"/>
      <c r="R111" s="287"/>
      <c r="S111" s="285">
        <f t="shared" si="18"/>
        <v>1.674253286433675</v>
      </c>
    </row>
    <row r="112" spans="1:19">
      <c r="A112" s="91">
        <v>7</v>
      </c>
      <c r="B112" s="279" t="s">
        <v>9</v>
      </c>
      <c r="C112" s="87" t="s">
        <v>74</v>
      </c>
      <c r="D112" s="284">
        <f>'масса общая+сводная'!I93</f>
        <v>2.8745821049999997E-3</v>
      </c>
      <c r="E112" s="284"/>
      <c r="F112" s="282">
        <f t="shared" si="19"/>
        <v>2.8745821049999997E-3</v>
      </c>
      <c r="G112" s="282">
        <f t="shared" si="15"/>
        <v>2.8745821049999997E-3</v>
      </c>
      <c r="H112" s="289"/>
      <c r="I112" s="276"/>
      <c r="J112" s="292">
        <v>551</v>
      </c>
      <c r="K112" s="288"/>
      <c r="L112" s="288"/>
      <c r="M112" s="200">
        <v>1.31</v>
      </c>
      <c r="N112" s="201">
        <v>1</v>
      </c>
      <c r="O112" s="201">
        <v>1.58</v>
      </c>
      <c r="P112" s="285">
        <f t="shared" si="17"/>
        <v>3.2783453325518788</v>
      </c>
      <c r="Q112" s="286"/>
      <c r="R112" s="287"/>
      <c r="S112" s="285">
        <f t="shared" si="18"/>
        <v>3.2783453325518788</v>
      </c>
    </row>
    <row r="113" spans="1:19">
      <c r="A113" s="91">
        <v>8</v>
      </c>
      <c r="B113" s="277" t="s">
        <v>223</v>
      </c>
      <c r="C113" s="87" t="s">
        <v>74</v>
      </c>
      <c r="D113" s="284">
        <f>'масса общая+сводная'!I94</f>
        <v>7.0280613112499992E-3</v>
      </c>
      <c r="E113" s="284"/>
      <c r="F113" s="282">
        <f t="shared" si="19"/>
        <v>7.0280613112499992E-3</v>
      </c>
      <c r="G113" s="282">
        <f t="shared" si="15"/>
        <v>7.0280613112499992E-3</v>
      </c>
      <c r="H113" s="289"/>
      <c r="I113" s="276"/>
      <c r="J113" s="292">
        <v>0</v>
      </c>
      <c r="K113" s="288"/>
      <c r="L113" s="288"/>
      <c r="M113" s="200">
        <v>1.31</v>
      </c>
      <c r="N113" s="201">
        <v>1</v>
      </c>
      <c r="O113" s="201">
        <v>1.93</v>
      </c>
      <c r="P113" s="285">
        <f t="shared" si="17"/>
        <v>0</v>
      </c>
      <c r="Q113" s="286"/>
      <c r="R113" s="287"/>
      <c r="S113" s="285">
        <f t="shared" si="18"/>
        <v>0</v>
      </c>
    </row>
    <row r="114" spans="1:19">
      <c r="A114" s="91">
        <v>9</v>
      </c>
      <c r="B114" s="278" t="s">
        <v>11</v>
      </c>
      <c r="C114" s="87" t="s">
        <v>74</v>
      </c>
      <c r="D114" s="284">
        <f>'масса общая+сводная'!I95</f>
        <v>1.1414529300000001E-4</v>
      </c>
      <c r="E114" s="284"/>
      <c r="F114" s="282">
        <f t="shared" si="19"/>
        <v>1.1414529300000001E-4</v>
      </c>
      <c r="G114" s="282">
        <f t="shared" si="15"/>
        <v>1.1414529300000001E-4</v>
      </c>
      <c r="H114" s="289"/>
      <c r="I114" s="276"/>
      <c r="J114" s="291">
        <v>6.9</v>
      </c>
      <c r="K114" s="288"/>
      <c r="L114" s="288"/>
      <c r="M114" s="200">
        <v>1.31</v>
      </c>
      <c r="N114" s="201">
        <v>1</v>
      </c>
      <c r="O114" s="201">
        <v>1.58</v>
      </c>
      <c r="P114" s="285">
        <f t="shared" si="17"/>
        <v>1.6301796994146606E-3</v>
      </c>
      <c r="Q114" s="286"/>
      <c r="R114" s="287"/>
      <c r="S114" s="285">
        <f t="shared" si="18"/>
        <v>1.6301796994146606E-3</v>
      </c>
    </row>
    <row r="115" spans="1:19">
      <c r="A115" s="91">
        <v>10</v>
      </c>
      <c r="B115" s="278" t="s">
        <v>10</v>
      </c>
      <c r="C115" s="87" t="s">
        <v>74</v>
      </c>
      <c r="D115" s="284">
        <f>'масса общая+сводная'!I96</f>
        <v>1.1414529300000001E-4</v>
      </c>
      <c r="E115" s="284"/>
      <c r="F115" s="282">
        <f t="shared" si="19"/>
        <v>1.1414529300000001E-4</v>
      </c>
      <c r="G115" s="282">
        <f t="shared" si="15"/>
        <v>1.1414529300000001E-4</v>
      </c>
      <c r="H115" s="289"/>
      <c r="I115" s="276"/>
      <c r="J115" s="292">
        <v>3444</v>
      </c>
      <c r="K115" s="288"/>
      <c r="L115" s="288"/>
      <c r="M115" s="200">
        <v>1.31</v>
      </c>
      <c r="N115" s="201">
        <v>1</v>
      </c>
      <c r="O115" s="201">
        <v>1.58</v>
      </c>
      <c r="P115" s="285">
        <f t="shared" si="17"/>
        <v>0.81367230214262176</v>
      </c>
      <c r="Q115" s="286"/>
      <c r="R115" s="287"/>
      <c r="S115" s="285">
        <f t="shared" si="18"/>
        <v>0.81367230214262176</v>
      </c>
    </row>
    <row r="116" spans="1:19">
      <c r="A116" s="91">
        <v>11</v>
      </c>
      <c r="B116" s="278" t="s">
        <v>224</v>
      </c>
      <c r="C116" s="87" t="s">
        <v>74</v>
      </c>
      <c r="D116" s="284">
        <f>'масса общая+сводная'!I97</f>
        <v>7.0413874837500001E-2</v>
      </c>
      <c r="E116" s="284"/>
      <c r="F116" s="282">
        <f t="shared" si="19"/>
        <v>7.0413874837500001E-2</v>
      </c>
      <c r="G116" s="282">
        <f t="shared" si="15"/>
        <v>7.0413874837500001E-2</v>
      </c>
      <c r="H116" s="289"/>
      <c r="I116" s="276"/>
      <c r="J116" s="291">
        <v>1.2</v>
      </c>
      <c r="K116" s="288"/>
      <c r="L116" s="288"/>
      <c r="M116" s="200">
        <v>1.31</v>
      </c>
      <c r="N116" s="201">
        <v>1</v>
      </c>
      <c r="O116" s="201">
        <v>1.93</v>
      </c>
      <c r="P116" s="285">
        <f t="shared" si="17"/>
        <v>0.21363287970198153</v>
      </c>
      <c r="Q116" s="286"/>
      <c r="R116" s="287"/>
      <c r="S116" s="285">
        <f t="shared" si="18"/>
        <v>0.21363287970198153</v>
      </c>
    </row>
    <row r="117" spans="1:19">
      <c r="A117" s="91">
        <v>12</v>
      </c>
      <c r="B117" s="280" t="s">
        <v>225</v>
      </c>
      <c r="C117" s="87" t="s">
        <v>74</v>
      </c>
      <c r="D117" s="284">
        <f>'масса общая+сводная'!I98</f>
        <v>1.0157542499999998E-2</v>
      </c>
      <c r="E117" s="284"/>
      <c r="F117" s="282">
        <f t="shared" si="19"/>
        <v>1.0157542499999998E-2</v>
      </c>
      <c r="G117" s="282">
        <f t="shared" si="15"/>
        <v>1.0157542499999998E-2</v>
      </c>
      <c r="H117" s="289"/>
      <c r="I117" s="276"/>
      <c r="J117" s="291">
        <v>6.9</v>
      </c>
      <c r="K117" s="288"/>
      <c r="L117" s="288"/>
      <c r="M117" s="200">
        <v>1.31</v>
      </c>
      <c r="N117" s="201">
        <v>1</v>
      </c>
      <c r="O117" s="201">
        <v>1.58</v>
      </c>
      <c r="P117" s="285">
        <f t="shared" si="17"/>
        <v>0.14506616211884998</v>
      </c>
      <c r="Q117" s="286"/>
      <c r="R117" s="287"/>
      <c r="S117" s="285">
        <f t="shared" si="18"/>
        <v>0.14506616211884998</v>
      </c>
    </row>
    <row r="118" spans="1:19">
      <c r="A118" s="91">
        <v>13</v>
      </c>
      <c r="B118" s="278" t="s">
        <v>17</v>
      </c>
      <c r="C118" s="87" t="s">
        <v>74</v>
      </c>
      <c r="D118" s="284">
        <f>'масса общая+сводная'!I99</f>
        <v>8.7322767374999998E-4</v>
      </c>
      <c r="E118" s="284"/>
      <c r="F118" s="282">
        <f t="shared" si="19"/>
        <v>8.7322767374999998E-4</v>
      </c>
      <c r="G118" s="282">
        <f t="shared" si="15"/>
        <v>8.7322767374999998E-4</v>
      </c>
      <c r="H118" s="289"/>
      <c r="I118" s="276"/>
      <c r="J118" s="292">
        <v>2755</v>
      </c>
      <c r="K118" s="288"/>
      <c r="L118" s="288"/>
      <c r="M118" s="200">
        <v>1.31</v>
      </c>
      <c r="N118" s="201">
        <v>1</v>
      </c>
      <c r="O118" s="201">
        <v>1.58</v>
      </c>
      <c r="P118" s="285">
        <f t="shared" si="17"/>
        <v>4.9794052907969517</v>
      </c>
      <c r="Q118" s="286"/>
      <c r="R118" s="287"/>
      <c r="S118" s="285">
        <f t="shared" si="18"/>
        <v>4.9794052907969517</v>
      </c>
    </row>
    <row r="119" spans="1:19">
      <c r="A119" s="91">
        <v>14</v>
      </c>
      <c r="B119" s="278" t="s">
        <v>226</v>
      </c>
      <c r="C119" s="87" t="s">
        <v>74</v>
      </c>
      <c r="D119" s="284">
        <f>'масса общая+сводная'!I100</f>
        <v>4.2572675849999993E-5</v>
      </c>
      <c r="E119" s="284"/>
      <c r="F119" s="282">
        <f t="shared" si="19"/>
        <v>4.2572675849999993E-5</v>
      </c>
      <c r="G119" s="282">
        <f t="shared" si="15"/>
        <v>4.2572675849999993E-5</v>
      </c>
      <c r="H119" s="289"/>
      <c r="I119" s="276"/>
      <c r="J119" s="292">
        <v>275481</v>
      </c>
      <c r="K119" s="288"/>
      <c r="L119" s="288"/>
      <c r="M119" s="200">
        <v>1.31</v>
      </c>
      <c r="N119" s="201">
        <v>1</v>
      </c>
      <c r="O119" s="201">
        <v>1.93</v>
      </c>
      <c r="P119" s="285">
        <f t="shared" si="17"/>
        <v>29.65180965142272</v>
      </c>
      <c r="Q119" s="286"/>
      <c r="R119" s="287"/>
      <c r="S119" s="285">
        <f t="shared" si="18"/>
        <v>29.65180965142272</v>
      </c>
    </row>
    <row r="120" spans="1:19">
      <c r="A120" s="91">
        <v>15</v>
      </c>
      <c r="B120" s="278" t="s">
        <v>227</v>
      </c>
      <c r="C120" s="87" t="s">
        <v>74</v>
      </c>
      <c r="D120" s="284">
        <f>'масса общая+сводная'!I101</f>
        <v>1.3744417124999999E-5</v>
      </c>
      <c r="E120" s="284"/>
      <c r="F120" s="282">
        <f t="shared" si="19"/>
        <v>1.3744417124999999E-5</v>
      </c>
      <c r="G120" s="282">
        <f t="shared" si="15"/>
        <v>1.3744417124999999E-5</v>
      </c>
      <c r="H120" s="289"/>
      <c r="I120" s="276"/>
      <c r="J120" s="292">
        <v>27548</v>
      </c>
      <c r="K120" s="288"/>
      <c r="L120" s="288"/>
      <c r="M120" s="200">
        <v>1.31</v>
      </c>
      <c r="N120" s="201">
        <v>1</v>
      </c>
      <c r="O120" s="201">
        <v>1.93</v>
      </c>
      <c r="P120" s="285">
        <f t="shared" si="17"/>
        <v>0.95729327044250379</v>
      </c>
      <c r="Q120" s="286"/>
      <c r="R120" s="287"/>
      <c r="S120" s="285">
        <f t="shared" si="18"/>
        <v>0.95729327044250379</v>
      </c>
    </row>
    <row r="121" spans="1:19">
      <c r="A121" s="91">
        <v>16</v>
      </c>
      <c r="B121" s="278" t="s">
        <v>228</v>
      </c>
      <c r="C121" s="87" t="s">
        <v>74</v>
      </c>
      <c r="D121" s="284">
        <f>'масса общая+сводная'!I102</f>
        <v>3.9138273374999996E-4</v>
      </c>
      <c r="E121" s="284"/>
      <c r="F121" s="282">
        <f t="shared" si="19"/>
        <v>3.9138273374999996E-4</v>
      </c>
      <c r="G121" s="282">
        <f t="shared" si="15"/>
        <v>3.9138273374999996E-4</v>
      </c>
      <c r="H121" s="289"/>
      <c r="I121" s="276"/>
      <c r="J121" s="292">
        <v>27548</v>
      </c>
      <c r="K121" s="288"/>
      <c r="L121" s="288"/>
      <c r="M121" s="200">
        <v>1.31</v>
      </c>
      <c r="N121" s="201">
        <v>1</v>
      </c>
      <c r="O121" s="201">
        <v>1.93</v>
      </c>
      <c r="P121" s="285">
        <f t="shared" si="17"/>
        <v>27.259654140208962</v>
      </c>
      <c r="Q121" s="286"/>
      <c r="R121" s="287"/>
      <c r="S121" s="285">
        <f t="shared" si="18"/>
        <v>27.259654140208962</v>
      </c>
    </row>
    <row r="122" spans="1:19">
      <c r="A122" s="91">
        <v>17</v>
      </c>
      <c r="B122" s="281" t="s">
        <v>229</v>
      </c>
      <c r="C122" s="87" t="s">
        <v>74</v>
      </c>
      <c r="D122" s="284">
        <f>'масса общая+сводная'!I103</f>
        <v>1.0318818015000002E-3</v>
      </c>
      <c r="E122" s="284"/>
      <c r="F122" s="282">
        <f t="shared" si="19"/>
        <v>1.0318818015000002E-3</v>
      </c>
      <c r="G122" s="282">
        <f t="shared" si="15"/>
        <v>1.0318818015000002E-3</v>
      </c>
      <c r="H122" s="289"/>
      <c r="I122" s="276"/>
      <c r="J122" s="292">
        <v>1378</v>
      </c>
      <c r="K122" s="288"/>
      <c r="L122" s="288"/>
      <c r="M122" s="200">
        <v>1.31</v>
      </c>
      <c r="N122" s="201">
        <v>1</v>
      </c>
      <c r="O122" s="201">
        <v>1.93</v>
      </c>
      <c r="P122" s="285">
        <f t="shared" si="17"/>
        <v>3.5950735135333165</v>
      </c>
      <c r="Q122" s="286"/>
      <c r="R122" s="287"/>
      <c r="S122" s="285">
        <f t="shared" si="18"/>
        <v>3.5950735135333165</v>
      </c>
    </row>
    <row r="123" spans="1:19">
      <c r="A123" s="267" t="s">
        <v>52</v>
      </c>
      <c r="B123" s="267"/>
      <c r="C123" s="267"/>
      <c r="D123" s="88" t="s">
        <v>77</v>
      </c>
      <c r="E123" s="88" t="s">
        <v>77</v>
      </c>
      <c r="F123" s="88" t="s">
        <v>77</v>
      </c>
      <c r="G123" s="88" t="s">
        <v>77</v>
      </c>
      <c r="H123" s="88" t="s">
        <v>77</v>
      </c>
      <c r="I123" s="294" t="s">
        <v>77</v>
      </c>
      <c r="J123" s="88" t="s">
        <v>77</v>
      </c>
      <c r="K123" s="88" t="s">
        <v>77</v>
      </c>
      <c r="L123" s="88" t="s">
        <v>77</v>
      </c>
      <c r="M123" s="88" t="s">
        <v>77</v>
      </c>
      <c r="N123" s="88" t="s">
        <v>77</v>
      </c>
      <c r="O123" s="88" t="s">
        <v>77</v>
      </c>
      <c r="P123" s="295">
        <f>SUM(P106:P122)</f>
        <v>1817.4413135512639</v>
      </c>
      <c r="Q123" s="296">
        <f>SUM(Q106:Q122)</f>
        <v>3692.188161526688</v>
      </c>
      <c r="R123" s="297"/>
      <c r="S123" s="296">
        <f>SUM(S106:S122)</f>
        <v>5509.6294750779525</v>
      </c>
    </row>
    <row r="126" spans="1:19" ht="54.75" customHeight="1"/>
    <row r="127" spans="1:19" ht="19.5" customHeight="1"/>
    <row r="128" spans="1:19" ht="15.75" customHeight="1" thickBot="1"/>
    <row r="129" spans="1:19" ht="24.75" customHeight="1" thickBot="1">
      <c r="A129" s="427" t="str">
        <f>площади!B16</f>
        <v>г. Ульяновск, Вешкаймский р-н, р.п. Чуфарово</v>
      </c>
      <c r="B129" s="428"/>
      <c r="C129" s="428"/>
      <c r="D129" s="428"/>
      <c r="E129" s="428"/>
      <c r="F129" s="428"/>
      <c r="G129" s="429"/>
      <c r="H129" s="83"/>
      <c r="I129" s="83"/>
      <c r="J129" s="83"/>
      <c r="K129" s="83"/>
      <c r="L129" s="80"/>
      <c r="M129" s="80"/>
      <c r="N129" s="80"/>
      <c r="O129" s="80"/>
      <c r="P129" s="83"/>
      <c r="Q129" s="80"/>
      <c r="R129" s="80"/>
      <c r="S129" s="80"/>
    </row>
    <row r="130" spans="1:19">
      <c r="A130" s="430" t="s">
        <v>58</v>
      </c>
      <c r="B130" s="430"/>
      <c r="C130" s="430"/>
      <c r="D130" s="430"/>
      <c r="E130" s="430"/>
      <c r="F130" s="430"/>
      <c r="G130" s="430"/>
      <c r="H130" s="83"/>
      <c r="I130" s="83"/>
      <c r="J130" s="83"/>
      <c r="K130" s="83"/>
      <c r="L130" s="80"/>
      <c r="M130" s="80"/>
      <c r="N130" s="80"/>
      <c r="O130" s="80"/>
      <c r="P130" s="80"/>
      <c r="Q130" s="80"/>
      <c r="R130" s="80"/>
      <c r="S130" s="80"/>
    </row>
    <row r="131" spans="1:19">
      <c r="A131" s="8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</row>
    <row r="132" spans="1:19" ht="29.25" customHeight="1">
      <c r="A132" s="423" t="s">
        <v>59</v>
      </c>
      <c r="B132" s="423" t="s">
        <v>60</v>
      </c>
      <c r="C132" s="424" t="s">
        <v>61</v>
      </c>
      <c r="D132" s="423" t="s">
        <v>251</v>
      </c>
      <c r="E132" s="423"/>
      <c r="F132" s="424" t="s">
        <v>62</v>
      </c>
      <c r="G132" s="423" t="s">
        <v>63</v>
      </c>
      <c r="H132" s="423"/>
      <c r="I132" s="423"/>
      <c r="J132" s="423" t="s">
        <v>250</v>
      </c>
      <c r="K132" s="423"/>
      <c r="L132" s="423"/>
      <c r="M132" s="424" t="s">
        <v>64</v>
      </c>
      <c r="N132" s="424" t="s">
        <v>65</v>
      </c>
      <c r="O132" s="424" t="s">
        <v>66</v>
      </c>
      <c r="P132" s="423" t="s">
        <v>253</v>
      </c>
      <c r="Q132" s="423"/>
      <c r="R132" s="423"/>
      <c r="S132" s="423" t="s">
        <v>252</v>
      </c>
    </row>
    <row r="133" spans="1:19" ht="65.25" customHeight="1">
      <c r="A133" s="423"/>
      <c r="B133" s="423"/>
      <c r="C133" s="424"/>
      <c r="D133" s="86" t="s">
        <v>67</v>
      </c>
      <c r="E133" s="86" t="s">
        <v>68</v>
      </c>
      <c r="F133" s="424"/>
      <c r="G133" s="86" t="s">
        <v>69</v>
      </c>
      <c r="H133" s="86" t="s">
        <v>70</v>
      </c>
      <c r="I133" s="272" t="s">
        <v>248</v>
      </c>
      <c r="J133" s="86" t="s">
        <v>69</v>
      </c>
      <c r="K133" s="86" t="s">
        <v>71</v>
      </c>
      <c r="L133" s="272" t="s">
        <v>72</v>
      </c>
      <c r="M133" s="424"/>
      <c r="N133" s="424"/>
      <c r="O133" s="424"/>
      <c r="P133" s="86" t="s">
        <v>69</v>
      </c>
      <c r="Q133" s="86" t="s">
        <v>71</v>
      </c>
      <c r="R133" s="272" t="s">
        <v>248</v>
      </c>
      <c r="S133" s="423"/>
    </row>
    <row r="134" spans="1:19">
      <c r="A134" s="87">
        <v>1</v>
      </c>
      <c r="B134" s="87">
        <v>2</v>
      </c>
      <c r="C134" s="87">
        <v>3</v>
      </c>
      <c r="D134" s="88">
        <v>4</v>
      </c>
      <c r="E134" s="88">
        <v>5</v>
      </c>
      <c r="F134" s="88">
        <v>6</v>
      </c>
      <c r="G134" s="88">
        <v>7</v>
      </c>
      <c r="H134" s="88">
        <v>8</v>
      </c>
      <c r="I134" s="88">
        <v>9</v>
      </c>
      <c r="J134" s="88">
        <v>10</v>
      </c>
      <c r="K134" s="88">
        <v>11</v>
      </c>
      <c r="L134" s="88">
        <v>12</v>
      </c>
      <c r="M134" s="88">
        <v>13</v>
      </c>
      <c r="N134" s="88">
        <v>14</v>
      </c>
      <c r="O134" s="88">
        <v>15</v>
      </c>
      <c r="P134" s="88">
        <v>16</v>
      </c>
      <c r="Q134" s="88">
        <v>17</v>
      </c>
      <c r="R134" s="88">
        <v>18</v>
      </c>
      <c r="S134" s="88">
        <v>19</v>
      </c>
    </row>
    <row r="135" spans="1:19">
      <c r="A135" s="91">
        <v>1</v>
      </c>
      <c r="B135" s="202" t="s">
        <v>73</v>
      </c>
      <c r="C135" s="87" t="s">
        <v>74</v>
      </c>
      <c r="D135" s="284">
        <f>'масса общая+сводная'!I105</f>
        <v>4.8970108200000002</v>
      </c>
      <c r="E135" s="284">
        <v>5.0494870000000001</v>
      </c>
      <c r="F135" s="282">
        <f>E135</f>
        <v>5.0494870000000001</v>
      </c>
      <c r="G135" s="282">
        <f t="shared" ref="G135:G151" si="20">D135</f>
        <v>4.8970108200000002</v>
      </c>
      <c r="H135" s="283">
        <f>E135-D135</f>
        <v>0.15247617999999985</v>
      </c>
      <c r="I135" s="198">
        <v>0</v>
      </c>
      <c r="J135" s="199">
        <v>366</v>
      </c>
      <c r="K135" s="199">
        <f t="shared" ref="K135:L137" si="21">J135*5</f>
        <v>1830</v>
      </c>
      <c r="L135" s="199">
        <f t="shared" si="21"/>
        <v>9150</v>
      </c>
      <c r="M135" s="200">
        <v>1.31</v>
      </c>
      <c r="N135" s="201">
        <v>1</v>
      </c>
      <c r="O135" s="201">
        <v>1.93</v>
      </c>
      <c r="P135" s="285">
        <f t="shared" ref="P135:P151" si="22">G135*J135*M135*N135*O135</f>
        <v>4531.4871589713966</v>
      </c>
      <c r="Q135" s="286">
        <f>H135*K135*M135*N135*O135</f>
        <v>705.4751123860193</v>
      </c>
      <c r="R135" s="287"/>
      <c r="S135" s="285">
        <f t="shared" ref="S135:S151" si="23">P135+Q135</f>
        <v>5236.9622713574163</v>
      </c>
    </row>
    <row r="136" spans="1:19">
      <c r="A136" s="94">
        <v>2</v>
      </c>
      <c r="B136" s="203" t="s">
        <v>76</v>
      </c>
      <c r="C136" s="87" t="s">
        <v>74</v>
      </c>
      <c r="D136" s="284">
        <f>'масса общая+сводная'!I106</f>
        <v>5.1504667200000007E-2</v>
      </c>
      <c r="E136" s="284">
        <v>0.12623699999999999</v>
      </c>
      <c r="F136" s="282">
        <f>E136</f>
        <v>0.12623699999999999</v>
      </c>
      <c r="G136" s="282">
        <f t="shared" si="20"/>
        <v>5.1504667200000007E-2</v>
      </c>
      <c r="H136" s="283">
        <f>E136-D136</f>
        <v>7.4732332799999981E-2</v>
      </c>
      <c r="I136" s="198">
        <v>0</v>
      </c>
      <c r="J136" s="199">
        <v>5510</v>
      </c>
      <c r="K136" s="199">
        <f t="shared" si="21"/>
        <v>27550</v>
      </c>
      <c r="L136" s="199">
        <f t="shared" si="21"/>
        <v>137750</v>
      </c>
      <c r="M136" s="200">
        <v>1.31</v>
      </c>
      <c r="N136" s="201">
        <v>1</v>
      </c>
      <c r="O136" s="201">
        <v>1.93</v>
      </c>
      <c r="P136" s="285">
        <f t="shared" si="22"/>
        <v>717.50806795049766</v>
      </c>
      <c r="Q136" s="286">
        <f>H136*K136*M136*N136*O136</f>
        <v>5205.4556058525104</v>
      </c>
      <c r="R136" s="287"/>
      <c r="S136" s="285">
        <f t="shared" si="23"/>
        <v>5922.9636738030076</v>
      </c>
    </row>
    <row r="137" spans="1:19">
      <c r="A137" s="91">
        <v>3</v>
      </c>
      <c r="B137" s="202" t="s">
        <v>75</v>
      </c>
      <c r="C137" s="87" t="s">
        <v>74</v>
      </c>
      <c r="D137" s="284">
        <f>'масса общая+сводная'!I107</f>
        <v>0.15451400160000001</v>
      </c>
      <c r="E137" s="284">
        <v>0.530196</v>
      </c>
      <c r="F137" s="282">
        <f>E137</f>
        <v>0.530196</v>
      </c>
      <c r="G137" s="282">
        <f t="shared" si="20"/>
        <v>0.15451400160000001</v>
      </c>
      <c r="H137" s="283">
        <f>E137-D137</f>
        <v>0.37568199839999999</v>
      </c>
      <c r="I137" s="293">
        <v>0</v>
      </c>
      <c r="J137" s="199">
        <v>91</v>
      </c>
      <c r="K137" s="199">
        <f t="shared" si="21"/>
        <v>455</v>
      </c>
      <c r="L137" s="199">
        <f t="shared" si="21"/>
        <v>2275</v>
      </c>
      <c r="M137" s="200">
        <v>1.31</v>
      </c>
      <c r="N137" s="201">
        <v>1</v>
      </c>
      <c r="O137" s="201">
        <v>1.93</v>
      </c>
      <c r="P137" s="285">
        <f t="shared" si="22"/>
        <v>35.549855272320478</v>
      </c>
      <c r="Q137" s="286">
        <f>H137*K137*M137*N137*O137</f>
        <v>432.17574243239756</v>
      </c>
      <c r="R137" s="287"/>
      <c r="S137" s="285">
        <f t="shared" si="23"/>
        <v>467.72559770471804</v>
      </c>
    </row>
    <row r="138" spans="1:19">
      <c r="A138" s="91">
        <v>4</v>
      </c>
      <c r="B138" s="277" t="s">
        <v>222</v>
      </c>
      <c r="C138" s="87" t="s">
        <v>74</v>
      </c>
      <c r="D138" s="284">
        <f>'масса общая+сводная'!I108</f>
        <v>0.44942132400000001</v>
      </c>
      <c r="E138" s="284">
        <v>1.262372</v>
      </c>
      <c r="F138" s="282">
        <f>E138</f>
        <v>1.262372</v>
      </c>
      <c r="G138" s="282">
        <f t="shared" si="20"/>
        <v>0.44942132400000001</v>
      </c>
      <c r="H138" s="283">
        <f>E138-D138</f>
        <v>0.81295067600000004</v>
      </c>
      <c r="I138" s="276"/>
      <c r="J138" s="290">
        <v>0</v>
      </c>
      <c r="K138" s="199"/>
      <c r="L138" s="199"/>
      <c r="M138" s="200">
        <v>1.31</v>
      </c>
      <c r="N138" s="201">
        <v>1</v>
      </c>
      <c r="O138" s="201">
        <v>1.93</v>
      </c>
      <c r="P138" s="285">
        <f t="shared" si="22"/>
        <v>0</v>
      </c>
      <c r="Q138" s="286">
        <f>H138*K138*M138*N138*O138</f>
        <v>0</v>
      </c>
      <c r="R138" s="287"/>
      <c r="S138" s="285">
        <f t="shared" si="23"/>
        <v>0</v>
      </c>
    </row>
    <row r="139" spans="1:19">
      <c r="A139" s="91">
        <v>5</v>
      </c>
      <c r="B139" s="278" t="s">
        <v>7</v>
      </c>
      <c r="C139" s="87" t="s">
        <v>74</v>
      </c>
      <c r="D139" s="284">
        <f>'масса общая+сводная'!I109</f>
        <v>0.77754806400000009</v>
      </c>
      <c r="E139" s="284"/>
      <c r="F139" s="282">
        <f t="shared" ref="F139:F151" si="24">D139</f>
        <v>0.77754806400000009</v>
      </c>
      <c r="G139" s="282">
        <f t="shared" si="20"/>
        <v>0.77754806400000009</v>
      </c>
      <c r="H139" s="289"/>
      <c r="I139" s="276"/>
      <c r="J139" s="291">
        <v>2.8</v>
      </c>
      <c r="K139" s="288"/>
      <c r="L139" s="288"/>
      <c r="M139" s="200">
        <v>1.31</v>
      </c>
      <c r="N139" s="201">
        <v>1</v>
      </c>
      <c r="O139" s="201">
        <v>1.58</v>
      </c>
      <c r="P139" s="285">
        <f t="shared" si="22"/>
        <v>4.5062331520281607</v>
      </c>
      <c r="Q139" s="286"/>
      <c r="R139" s="287"/>
      <c r="S139" s="285">
        <f t="shared" si="23"/>
        <v>4.5062331520281607</v>
      </c>
    </row>
    <row r="140" spans="1:19">
      <c r="A140" s="91">
        <v>6</v>
      </c>
      <c r="B140" s="278" t="s">
        <v>8</v>
      </c>
      <c r="C140" s="87" t="s">
        <v>74</v>
      </c>
      <c r="D140" s="284">
        <f>'масса общая+сводная'!I110</f>
        <v>2.2113496079999999</v>
      </c>
      <c r="E140" s="284"/>
      <c r="F140" s="282">
        <f t="shared" si="24"/>
        <v>2.2113496079999999</v>
      </c>
      <c r="G140" s="282">
        <f t="shared" si="20"/>
        <v>2.2113496079999999</v>
      </c>
      <c r="H140" s="289"/>
      <c r="I140" s="276"/>
      <c r="J140" s="291">
        <v>0.9</v>
      </c>
      <c r="K140" s="288"/>
      <c r="L140" s="288"/>
      <c r="M140" s="200">
        <v>1.31</v>
      </c>
      <c r="N140" s="201">
        <v>1</v>
      </c>
      <c r="O140" s="201">
        <v>1.93</v>
      </c>
      <c r="P140" s="285">
        <f t="shared" si="22"/>
        <v>5.0318596925157593</v>
      </c>
      <c r="Q140" s="286"/>
      <c r="R140" s="287"/>
      <c r="S140" s="285">
        <f t="shared" si="23"/>
        <v>5.0318596925157593</v>
      </c>
    </row>
    <row r="141" spans="1:19">
      <c r="A141" s="91">
        <v>7</v>
      </c>
      <c r="B141" s="279" t="s">
        <v>9</v>
      </c>
      <c r="C141" s="87" t="s">
        <v>74</v>
      </c>
      <c r="D141" s="284">
        <f>'масса общая+сводная'!I111</f>
        <v>8.0696716079999998E-3</v>
      </c>
      <c r="E141" s="284"/>
      <c r="F141" s="282">
        <f t="shared" si="24"/>
        <v>8.0696716079999998E-3</v>
      </c>
      <c r="G141" s="282">
        <f t="shared" si="20"/>
        <v>8.0696716079999998E-3</v>
      </c>
      <c r="H141" s="289"/>
      <c r="I141" s="276"/>
      <c r="J141" s="292">
        <v>551</v>
      </c>
      <c r="K141" s="288"/>
      <c r="L141" s="288"/>
      <c r="M141" s="200">
        <v>1.31</v>
      </c>
      <c r="N141" s="201">
        <v>1</v>
      </c>
      <c r="O141" s="201">
        <v>1.58</v>
      </c>
      <c r="P141" s="285">
        <f t="shared" si="22"/>
        <v>9.2031360681253584</v>
      </c>
      <c r="Q141" s="286"/>
      <c r="R141" s="287"/>
      <c r="S141" s="285">
        <f t="shared" si="23"/>
        <v>9.2031360681253584</v>
      </c>
    </row>
    <row r="142" spans="1:19">
      <c r="A142" s="91">
        <v>8</v>
      </c>
      <c r="B142" s="277" t="s">
        <v>223</v>
      </c>
      <c r="C142" s="87" t="s">
        <v>74</v>
      </c>
      <c r="D142" s="284">
        <f>'масса общая+сводная'!I112</f>
        <v>1.9724757696E-2</v>
      </c>
      <c r="E142" s="284"/>
      <c r="F142" s="282">
        <f t="shared" si="24"/>
        <v>1.9724757696E-2</v>
      </c>
      <c r="G142" s="282">
        <f t="shared" si="20"/>
        <v>1.9724757696E-2</v>
      </c>
      <c r="H142" s="289"/>
      <c r="I142" s="276"/>
      <c r="J142" s="292">
        <v>0</v>
      </c>
      <c r="K142" s="288"/>
      <c r="L142" s="288"/>
      <c r="M142" s="200">
        <v>1.31</v>
      </c>
      <c r="N142" s="201">
        <v>1</v>
      </c>
      <c r="O142" s="201">
        <v>1.93</v>
      </c>
      <c r="P142" s="285">
        <f t="shared" si="22"/>
        <v>0</v>
      </c>
      <c r="Q142" s="286"/>
      <c r="R142" s="287"/>
      <c r="S142" s="285">
        <f t="shared" si="23"/>
        <v>0</v>
      </c>
    </row>
    <row r="143" spans="1:19">
      <c r="A143" s="91">
        <v>9</v>
      </c>
      <c r="B143" s="278" t="s">
        <v>11</v>
      </c>
      <c r="C143" s="87" t="s">
        <v>74</v>
      </c>
      <c r="D143" s="284">
        <f>'масса общая+сводная'!I113</f>
        <v>3.2016185040000005E-4</v>
      </c>
      <c r="E143" s="284"/>
      <c r="F143" s="282">
        <f t="shared" si="24"/>
        <v>3.2016185040000005E-4</v>
      </c>
      <c r="G143" s="282">
        <f t="shared" si="20"/>
        <v>3.2016185040000005E-4</v>
      </c>
      <c r="H143" s="289"/>
      <c r="I143" s="276"/>
      <c r="J143" s="291">
        <v>6.9</v>
      </c>
      <c r="K143" s="288"/>
      <c r="L143" s="288"/>
      <c r="M143" s="200">
        <v>1.31</v>
      </c>
      <c r="N143" s="201">
        <v>1</v>
      </c>
      <c r="O143" s="201">
        <v>1.58</v>
      </c>
      <c r="P143" s="285">
        <f t="shared" si="22"/>
        <v>4.5724298859096497E-3</v>
      </c>
      <c r="Q143" s="286"/>
      <c r="R143" s="287"/>
      <c r="S143" s="285">
        <f t="shared" si="23"/>
        <v>4.5724298859096497E-3</v>
      </c>
    </row>
    <row r="144" spans="1:19">
      <c r="A144" s="91">
        <v>10</v>
      </c>
      <c r="B144" s="278" t="s">
        <v>10</v>
      </c>
      <c r="C144" s="87" t="s">
        <v>74</v>
      </c>
      <c r="D144" s="284">
        <f>'масса общая+сводная'!I114</f>
        <v>3.2016185040000005E-4</v>
      </c>
      <c r="E144" s="284"/>
      <c r="F144" s="282">
        <f t="shared" si="24"/>
        <v>3.2016185040000005E-4</v>
      </c>
      <c r="G144" s="282">
        <f t="shared" si="20"/>
        <v>3.2016185040000005E-4</v>
      </c>
      <c r="H144" s="289"/>
      <c r="I144" s="276"/>
      <c r="J144" s="292">
        <v>3444</v>
      </c>
      <c r="K144" s="288"/>
      <c r="L144" s="288"/>
      <c r="M144" s="200">
        <v>1.31</v>
      </c>
      <c r="N144" s="201">
        <v>1</v>
      </c>
      <c r="O144" s="201">
        <v>1.58</v>
      </c>
      <c r="P144" s="285">
        <f t="shared" si="22"/>
        <v>2.2822389169670769</v>
      </c>
      <c r="Q144" s="286"/>
      <c r="R144" s="287"/>
      <c r="S144" s="285">
        <f t="shared" si="23"/>
        <v>2.2822389169670769</v>
      </c>
    </row>
    <row r="145" spans="1:19">
      <c r="A145" s="91">
        <v>11</v>
      </c>
      <c r="B145" s="278" t="s">
        <v>224</v>
      </c>
      <c r="C145" s="87" t="s">
        <v>74</v>
      </c>
      <c r="D145" s="284">
        <f>'масса общая+сводная'!I115</f>
        <v>0.20046995760000003</v>
      </c>
      <c r="E145" s="284"/>
      <c r="F145" s="282">
        <f t="shared" si="24"/>
        <v>0.20046995760000003</v>
      </c>
      <c r="G145" s="282">
        <f t="shared" si="20"/>
        <v>0.20046995760000003</v>
      </c>
      <c r="H145" s="289"/>
      <c r="I145" s="276"/>
      <c r="J145" s="291">
        <v>1.2</v>
      </c>
      <c r="K145" s="288"/>
      <c r="L145" s="288"/>
      <c r="M145" s="200">
        <v>1.31</v>
      </c>
      <c r="N145" s="201">
        <v>1</v>
      </c>
      <c r="O145" s="201">
        <v>1.93</v>
      </c>
      <c r="P145" s="285">
        <f t="shared" si="22"/>
        <v>0.60821783256009598</v>
      </c>
      <c r="Q145" s="286"/>
      <c r="R145" s="287"/>
      <c r="S145" s="285">
        <f t="shared" si="23"/>
        <v>0.60821783256009598</v>
      </c>
    </row>
    <row r="146" spans="1:19">
      <c r="A146" s="91">
        <v>12</v>
      </c>
      <c r="B146" s="280" t="s">
        <v>225</v>
      </c>
      <c r="C146" s="87" t="s">
        <v>74</v>
      </c>
      <c r="D146" s="284">
        <f>'масса общая+сводная'!I116</f>
        <v>2.8078664159999999E-2</v>
      </c>
      <c r="E146" s="284"/>
      <c r="F146" s="282">
        <f t="shared" si="24"/>
        <v>2.8078664159999999E-2</v>
      </c>
      <c r="G146" s="282">
        <f t="shared" si="20"/>
        <v>2.8078664159999999E-2</v>
      </c>
      <c r="H146" s="289"/>
      <c r="I146" s="276"/>
      <c r="J146" s="291">
        <v>6.9</v>
      </c>
      <c r="K146" s="288"/>
      <c r="L146" s="288"/>
      <c r="M146" s="200">
        <v>1.31</v>
      </c>
      <c r="N146" s="201">
        <v>1</v>
      </c>
      <c r="O146" s="201">
        <v>1.58</v>
      </c>
      <c r="P146" s="285">
        <f t="shared" si="22"/>
        <v>0.40100881164073926</v>
      </c>
      <c r="Q146" s="286"/>
      <c r="R146" s="287"/>
      <c r="S146" s="285">
        <f t="shared" si="23"/>
        <v>0.40100881164073926</v>
      </c>
    </row>
    <row r="147" spans="1:19">
      <c r="A147" s="91">
        <v>13</v>
      </c>
      <c r="B147" s="278" t="s">
        <v>17</v>
      </c>
      <c r="C147" s="87" t="s">
        <v>74</v>
      </c>
      <c r="D147" s="284">
        <f>'масса общая+сводная'!I117</f>
        <v>2.5951455840000004E-3</v>
      </c>
      <c r="E147" s="284"/>
      <c r="F147" s="282">
        <f t="shared" si="24"/>
        <v>2.5951455840000004E-3</v>
      </c>
      <c r="G147" s="282">
        <f t="shared" si="20"/>
        <v>2.5951455840000004E-3</v>
      </c>
      <c r="H147" s="289"/>
      <c r="I147" s="276"/>
      <c r="J147" s="292">
        <v>2755</v>
      </c>
      <c r="K147" s="288"/>
      <c r="L147" s="288"/>
      <c r="M147" s="200">
        <v>1.31</v>
      </c>
      <c r="N147" s="201">
        <v>1</v>
      </c>
      <c r="O147" s="201">
        <v>1.58</v>
      </c>
      <c r="P147" s="285">
        <f t="shared" si="22"/>
        <v>14.798296068497619</v>
      </c>
      <c r="Q147" s="286"/>
      <c r="R147" s="287"/>
      <c r="S147" s="285">
        <f t="shared" si="23"/>
        <v>14.798296068497619</v>
      </c>
    </row>
    <row r="148" spans="1:19">
      <c r="A148" s="91">
        <v>14</v>
      </c>
      <c r="B148" s="278" t="s">
        <v>226</v>
      </c>
      <c r="C148" s="87" t="s">
        <v>74</v>
      </c>
      <c r="D148" s="284">
        <f>'масса общая+сводная'!I118</f>
        <v>1.2400944576E-4</v>
      </c>
      <c r="E148" s="284"/>
      <c r="F148" s="282">
        <f t="shared" si="24"/>
        <v>1.2400944576E-4</v>
      </c>
      <c r="G148" s="282">
        <f t="shared" si="20"/>
        <v>1.2400944576E-4</v>
      </c>
      <c r="H148" s="289"/>
      <c r="I148" s="276"/>
      <c r="J148" s="292">
        <v>275481</v>
      </c>
      <c r="K148" s="288"/>
      <c r="L148" s="288"/>
      <c r="M148" s="200">
        <v>1.31</v>
      </c>
      <c r="N148" s="201">
        <v>1</v>
      </c>
      <c r="O148" s="201">
        <v>1.93</v>
      </c>
      <c r="P148" s="285">
        <f t="shared" si="22"/>
        <v>86.372406883932129</v>
      </c>
      <c r="Q148" s="286"/>
      <c r="R148" s="287"/>
      <c r="S148" s="285">
        <f t="shared" si="23"/>
        <v>86.372406883932129</v>
      </c>
    </row>
    <row r="149" spans="1:19">
      <c r="A149" s="91">
        <v>15</v>
      </c>
      <c r="B149" s="278" t="s">
        <v>227</v>
      </c>
      <c r="C149" s="87" t="s">
        <v>74</v>
      </c>
      <c r="D149" s="284">
        <f>'масса общая+сводная'!I119</f>
        <v>3.8379597600000002E-5</v>
      </c>
      <c r="E149" s="284"/>
      <c r="F149" s="282">
        <f t="shared" si="24"/>
        <v>3.8379597600000002E-5</v>
      </c>
      <c r="G149" s="282">
        <f t="shared" si="20"/>
        <v>3.8379597600000002E-5</v>
      </c>
      <c r="H149" s="289"/>
      <c r="I149" s="276"/>
      <c r="J149" s="292">
        <v>27548</v>
      </c>
      <c r="K149" s="288"/>
      <c r="L149" s="288"/>
      <c r="M149" s="200">
        <v>1.31</v>
      </c>
      <c r="N149" s="201">
        <v>1</v>
      </c>
      <c r="O149" s="201">
        <v>1.93</v>
      </c>
      <c r="P149" s="285">
        <f t="shared" si="22"/>
        <v>2.6731239433895797</v>
      </c>
      <c r="Q149" s="286"/>
      <c r="R149" s="287"/>
      <c r="S149" s="285">
        <f t="shared" si="23"/>
        <v>2.6731239433895797</v>
      </c>
    </row>
    <row r="150" spans="1:19">
      <c r="A150" s="91">
        <v>16</v>
      </c>
      <c r="B150" s="278" t="s">
        <v>228</v>
      </c>
      <c r="C150" s="87" t="s">
        <v>74</v>
      </c>
      <c r="D150" s="284">
        <f>'масса общая+сводная'!I120</f>
        <v>1.0857625799999999E-3</v>
      </c>
      <c r="E150" s="284"/>
      <c r="F150" s="282">
        <f t="shared" si="24"/>
        <v>1.0857625799999999E-3</v>
      </c>
      <c r="G150" s="282">
        <f t="shared" si="20"/>
        <v>1.0857625799999999E-3</v>
      </c>
      <c r="H150" s="289"/>
      <c r="I150" s="276"/>
      <c r="J150" s="292">
        <v>27548</v>
      </c>
      <c r="K150" s="288"/>
      <c r="L150" s="288"/>
      <c r="M150" s="200">
        <v>1.31</v>
      </c>
      <c r="N150" s="201">
        <v>1</v>
      </c>
      <c r="O150" s="201">
        <v>1.93</v>
      </c>
      <c r="P150" s="285">
        <f t="shared" si="22"/>
        <v>75.622938512373665</v>
      </c>
      <c r="Q150" s="286"/>
      <c r="R150" s="287"/>
      <c r="S150" s="285">
        <f t="shared" si="23"/>
        <v>75.622938512373665</v>
      </c>
    </row>
    <row r="151" spans="1:19">
      <c r="A151" s="91">
        <v>17</v>
      </c>
      <c r="B151" s="281" t="s">
        <v>229</v>
      </c>
      <c r="C151" s="87" t="s">
        <v>74</v>
      </c>
      <c r="D151" s="284">
        <f>'масса общая+сводная'!I121</f>
        <v>2.7274890240000004E-3</v>
      </c>
      <c r="E151" s="284"/>
      <c r="F151" s="282">
        <f t="shared" si="24"/>
        <v>2.7274890240000004E-3</v>
      </c>
      <c r="G151" s="282">
        <f t="shared" si="20"/>
        <v>2.7274890240000004E-3</v>
      </c>
      <c r="H151" s="289"/>
      <c r="I151" s="276"/>
      <c r="J151" s="292">
        <v>1378</v>
      </c>
      <c r="K151" s="288"/>
      <c r="L151" s="288"/>
      <c r="M151" s="200">
        <v>1.31</v>
      </c>
      <c r="N151" s="201">
        <v>1</v>
      </c>
      <c r="O151" s="201">
        <v>1.93</v>
      </c>
      <c r="P151" s="285">
        <f t="shared" si="22"/>
        <v>9.5025646681445384</v>
      </c>
      <c r="Q151" s="286"/>
      <c r="R151" s="287"/>
      <c r="S151" s="285">
        <f t="shared" si="23"/>
        <v>9.5025646681445384</v>
      </c>
    </row>
    <row r="152" spans="1:19">
      <c r="A152" s="267" t="s">
        <v>52</v>
      </c>
      <c r="B152" s="267"/>
      <c r="C152" s="267"/>
      <c r="D152" s="88" t="s">
        <v>77</v>
      </c>
      <c r="E152" s="88" t="s">
        <v>77</v>
      </c>
      <c r="F152" s="88" t="s">
        <v>77</v>
      </c>
      <c r="G152" s="88" t="s">
        <v>77</v>
      </c>
      <c r="H152" s="88" t="s">
        <v>77</v>
      </c>
      <c r="I152" s="294" t="s">
        <v>77</v>
      </c>
      <c r="J152" s="88" t="s">
        <v>77</v>
      </c>
      <c r="K152" s="88" t="s">
        <v>77</v>
      </c>
      <c r="L152" s="88" t="s">
        <v>77</v>
      </c>
      <c r="M152" s="88" t="s">
        <v>77</v>
      </c>
      <c r="N152" s="88" t="s">
        <v>77</v>
      </c>
      <c r="O152" s="88" t="s">
        <v>77</v>
      </c>
      <c r="P152" s="295">
        <f>SUM(P135:P151)</f>
        <v>5495.5516791742748</v>
      </c>
      <c r="Q152" s="296">
        <f>SUM(Q135:Q151)</f>
        <v>6343.1064606709278</v>
      </c>
      <c r="R152" s="297"/>
      <c r="S152" s="296">
        <f>SUM(S135:S151)</f>
        <v>11838.6581398452</v>
      </c>
    </row>
  </sheetData>
  <mergeCells count="78">
    <mergeCell ref="S132:S133"/>
    <mergeCell ref="J132:L132"/>
    <mergeCell ref="M132:M133"/>
    <mergeCell ref="N132:N133"/>
    <mergeCell ref="O132:O133"/>
    <mergeCell ref="S103:S104"/>
    <mergeCell ref="A129:G129"/>
    <mergeCell ref="A130:G130"/>
    <mergeCell ref="A132:A133"/>
    <mergeCell ref="B132:B133"/>
    <mergeCell ref="C132:C133"/>
    <mergeCell ref="D132:E132"/>
    <mergeCell ref="F132:F133"/>
    <mergeCell ref="G132:I132"/>
    <mergeCell ref="P132:R132"/>
    <mergeCell ref="G103:I103"/>
    <mergeCell ref="J103:L103"/>
    <mergeCell ref="M103:M104"/>
    <mergeCell ref="N103:N104"/>
    <mergeCell ref="O103:O104"/>
    <mergeCell ref="P103:R103"/>
    <mergeCell ref="B103:B104"/>
    <mergeCell ref="C103:C104"/>
    <mergeCell ref="O38:O39"/>
    <mergeCell ref="P38:R38"/>
    <mergeCell ref="A100:G100"/>
    <mergeCell ref="A101:G101"/>
    <mergeCell ref="A71:A72"/>
    <mergeCell ref="B71:B72"/>
    <mergeCell ref="P71:R71"/>
    <mergeCell ref="F103:F104"/>
    <mergeCell ref="D103:E103"/>
    <mergeCell ref="C71:C72"/>
    <mergeCell ref="D71:E71"/>
    <mergeCell ref="A103:A104"/>
    <mergeCell ref="M38:M39"/>
    <mergeCell ref="N38:N39"/>
    <mergeCell ref="S38:S39"/>
    <mergeCell ref="B2:G2"/>
    <mergeCell ref="A3:G3"/>
    <mergeCell ref="B7:B8"/>
    <mergeCell ref="J7:L7"/>
    <mergeCell ref="S7:S8"/>
    <mergeCell ref="O7:O8"/>
    <mergeCell ref="D38:E38"/>
    <mergeCell ref="J3:K3"/>
    <mergeCell ref="M7:M8"/>
    <mergeCell ref="G38:I38"/>
    <mergeCell ref="J38:L38"/>
    <mergeCell ref="A4:G4"/>
    <mergeCell ref="L3:N3"/>
    <mergeCell ref="D7:E7"/>
    <mergeCell ref="G7:I7"/>
    <mergeCell ref="A69:G69"/>
    <mergeCell ref="L5:N5"/>
    <mergeCell ref="C7:C8"/>
    <mergeCell ref="A5:G5"/>
    <mergeCell ref="J5:K5"/>
    <mergeCell ref="F7:F8"/>
    <mergeCell ref="A68:G68"/>
    <mergeCell ref="F38:F39"/>
    <mergeCell ref="A27:C27"/>
    <mergeCell ref="D1:Q1"/>
    <mergeCell ref="A35:G35"/>
    <mergeCell ref="A36:G36"/>
    <mergeCell ref="A38:A39"/>
    <mergeCell ref="B38:B39"/>
    <mergeCell ref="C38:C39"/>
    <mergeCell ref="N7:N8"/>
    <mergeCell ref="A7:A8"/>
    <mergeCell ref="P7:R7"/>
    <mergeCell ref="S71:S72"/>
    <mergeCell ref="F71:F72"/>
    <mergeCell ref="G71:I71"/>
    <mergeCell ref="J71:L71"/>
    <mergeCell ref="M71:M72"/>
    <mergeCell ref="N71:N72"/>
    <mergeCell ref="O71:O72"/>
  </mergeCells>
  <phoneticPr fontId="17" type="noConversion"/>
  <pageMargins left="0.15748031496062992" right="0.25" top="0.59055118110236227" bottom="0.39370078740157483" header="0.51181102362204722" footer="0.51181102362204722"/>
  <pageSetup paperSize="9" orientation="landscape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36"/>
  <sheetViews>
    <sheetView view="pageBreakPreview" zoomScale="110" zoomScaleSheetLayoutView="110" workbookViewId="0">
      <selection activeCell="C10" sqref="C10"/>
    </sheetView>
  </sheetViews>
  <sheetFormatPr defaultRowHeight="15"/>
  <cols>
    <col min="3" max="3" width="14.88671875" customWidth="1"/>
    <col min="4" max="4" width="4.88671875" customWidth="1"/>
    <col min="5" max="5" width="12" customWidth="1"/>
  </cols>
  <sheetData>
    <row r="1" spans="1:10" ht="18.75">
      <c r="A1" s="112"/>
      <c r="B1" s="112"/>
      <c r="C1" s="112"/>
      <c r="D1" s="112"/>
      <c r="E1" s="112"/>
      <c r="F1" s="112"/>
      <c r="G1" s="112"/>
      <c r="H1" s="112"/>
      <c r="I1" s="112"/>
      <c r="J1" s="112"/>
    </row>
    <row r="2" spans="1:10" ht="54.75" customHeight="1">
      <c r="A2" s="376" t="s">
        <v>130</v>
      </c>
      <c r="B2" s="376"/>
      <c r="C2" s="376"/>
      <c r="D2" s="376"/>
      <c r="E2" s="376"/>
      <c r="F2" s="376"/>
      <c r="G2" s="376"/>
      <c r="H2" s="142"/>
      <c r="I2" s="112"/>
      <c r="J2" s="112"/>
    </row>
    <row r="3" spans="1:10" ht="18.75">
      <c r="A3" s="143"/>
      <c r="B3" s="78"/>
      <c r="C3" s="78"/>
      <c r="D3" s="78"/>
      <c r="E3" s="78"/>
      <c r="F3" s="78"/>
      <c r="G3" s="78"/>
      <c r="H3" s="112"/>
      <c r="I3" s="112"/>
      <c r="J3" s="112"/>
    </row>
    <row r="4" spans="1:10" ht="31.5" customHeight="1">
      <c r="A4" s="443" t="s">
        <v>131</v>
      </c>
      <c r="B4" s="444"/>
      <c r="C4" s="445"/>
      <c r="D4" s="441" t="s">
        <v>132</v>
      </c>
      <c r="E4" s="449"/>
      <c r="F4" s="449"/>
      <c r="G4" s="442"/>
      <c r="H4" s="112"/>
      <c r="I4" s="112"/>
      <c r="J4" s="112"/>
    </row>
    <row r="5" spans="1:10" ht="33" customHeight="1">
      <c r="A5" s="446"/>
      <c r="B5" s="447"/>
      <c r="C5" s="448"/>
      <c r="D5" s="452" t="s">
        <v>133</v>
      </c>
      <c r="E5" s="452"/>
      <c r="F5" s="452" t="s">
        <v>134</v>
      </c>
      <c r="G5" s="452"/>
      <c r="H5" s="112"/>
      <c r="I5" s="112"/>
      <c r="J5" s="112"/>
    </row>
    <row r="6" spans="1:10" ht="18.75">
      <c r="A6" s="450">
        <v>1</v>
      </c>
      <c r="B6" s="450"/>
      <c r="C6" s="450"/>
      <c r="D6" s="450">
        <v>2</v>
      </c>
      <c r="E6" s="450"/>
      <c r="F6" s="451">
        <v>3</v>
      </c>
      <c r="G6" s="451"/>
      <c r="H6" s="112"/>
      <c r="I6" s="112"/>
      <c r="J6" s="112"/>
    </row>
    <row r="7" spans="1:10" ht="41.25" customHeight="1">
      <c r="A7" s="436" t="s">
        <v>135</v>
      </c>
      <c r="B7" s="437"/>
      <c r="C7" s="438"/>
      <c r="D7" s="441" t="s">
        <v>136</v>
      </c>
      <c r="E7" s="442"/>
      <c r="F7" s="439" t="str">
        <f>D7</f>
        <v>постоянно</v>
      </c>
      <c r="G7" s="440"/>
      <c r="H7" s="112"/>
      <c r="I7" s="112"/>
      <c r="J7" s="112"/>
    </row>
    <row r="8" spans="1:10" ht="42" customHeight="1">
      <c r="A8" s="436" t="s">
        <v>137</v>
      </c>
      <c r="B8" s="437"/>
      <c r="C8" s="438"/>
      <c r="D8" s="441" t="s">
        <v>136</v>
      </c>
      <c r="E8" s="442"/>
      <c r="F8" s="439" t="str">
        <f>D8</f>
        <v>постоянно</v>
      </c>
      <c r="G8" s="440"/>
      <c r="H8" s="112"/>
      <c r="I8" s="112"/>
      <c r="J8" s="112"/>
    </row>
    <row r="9" spans="1:10" ht="39.75" customHeight="1">
      <c r="A9" s="436" t="s">
        <v>138</v>
      </c>
      <c r="B9" s="437"/>
      <c r="C9" s="438"/>
      <c r="D9" s="441" t="s">
        <v>136</v>
      </c>
      <c r="E9" s="442"/>
      <c r="F9" s="439" t="str">
        <f>D9</f>
        <v>постоянно</v>
      </c>
      <c r="G9" s="440"/>
      <c r="H9" s="112"/>
      <c r="I9" s="112"/>
      <c r="J9" s="112"/>
    </row>
    <row r="10" spans="1:10" ht="18.75">
      <c r="A10" s="78"/>
      <c r="B10" s="78"/>
      <c r="C10" s="78"/>
      <c r="D10" s="78"/>
      <c r="E10" s="78"/>
      <c r="F10" s="78"/>
      <c r="G10" s="78"/>
      <c r="H10" s="112"/>
      <c r="I10" s="112"/>
      <c r="J10" s="112"/>
    </row>
    <row r="11" spans="1:10" ht="18.75">
      <c r="A11" s="112"/>
      <c r="B11" s="112"/>
      <c r="C11" s="112"/>
      <c r="D11" s="112"/>
      <c r="E11" s="112"/>
      <c r="F11" s="112"/>
      <c r="G11" s="112"/>
      <c r="H11" s="112"/>
      <c r="I11" s="112"/>
      <c r="J11" s="112"/>
    </row>
    <row r="12" spans="1:10" ht="18.75">
      <c r="A12" s="112"/>
      <c r="B12" s="112"/>
      <c r="C12" s="112"/>
      <c r="D12" s="112"/>
      <c r="E12" s="112"/>
      <c r="F12" s="112"/>
      <c r="G12" s="112"/>
      <c r="H12" s="112"/>
      <c r="I12" s="112"/>
      <c r="J12" s="112"/>
    </row>
    <row r="13" spans="1:10" ht="18.75">
      <c r="A13" s="112"/>
      <c r="B13" s="112"/>
      <c r="C13" s="112"/>
      <c r="D13" s="112"/>
      <c r="E13" s="112"/>
      <c r="F13" s="112"/>
      <c r="G13" s="112"/>
      <c r="H13" s="112"/>
      <c r="I13" s="112"/>
      <c r="J13" s="112"/>
    </row>
    <row r="14" spans="1:10" ht="18.75">
      <c r="A14" s="112"/>
      <c r="B14" s="112"/>
      <c r="C14" s="112"/>
      <c r="D14" s="112"/>
      <c r="E14" s="112"/>
      <c r="F14" s="112"/>
      <c r="G14" s="112"/>
      <c r="H14" s="112"/>
      <c r="I14" s="112"/>
      <c r="J14" s="112"/>
    </row>
    <row r="15" spans="1:10" ht="18.75">
      <c r="A15" s="112"/>
      <c r="B15" s="112"/>
      <c r="C15" s="112"/>
      <c r="D15" s="112"/>
      <c r="E15" s="112"/>
      <c r="F15" s="112"/>
      <c r="G15" s="112"/>
      <c r="H15" s="112"/>
      <c r="I15" s="112"/>
      <c r="J15" s="112"/>
    </row>
    <row r="16" spans="1:10" ht="18.75">
      <c r="A16" s="112"/>
      <c r="B16" s="112"/>
      <c r="C16" s="112"/>
      <c r="D16" s="112"/>
      <c r="E16" s="112"/>
      <c r="F16" s="112"/>
      <c r="G16" s="112"/>
      <c r="H16" s="112"/>
      <c r="I16" s="112"/>
      <c r="J16" s="112"/>
    </row>
    <row r="17" spans="1:10" ht="18.75">
      <c r="A17" s="112"/>
      <c r="B17" s="112"/>
      <c r="C17" s="112"/>
      <c r="D17" s="112"/>
      <c r="E17" s="112"/>
      <c r="F17" s="112"/>
      <c r="G17" s="112"/>
      <c r="H17" s="112"/>
      <c r="I17" s="112"/>
      <c r="J17" s="112"/>
    </row>
    <row r="18" spans="1:10" ht="18.75">
      <c r="A18" s="112"/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 ht="18.75">
      <c r="A19" s="112"/>
      <c r="B19" s="112"/>
      <c r="C19" s="112"/>
      <c r="D19" s="112"/>
      <c r="E19" s="112"/>
      <c r="F19" s="112"/>
      <c r="G19" s="112"/>
      <c r="H19" s="112"/>
      <c r="I19" s="112"/>
      <c r="J19" s="112"/>
    </row>
    <row r="20" spans="1:10" ht="18.75">
      <c r="A20" s="112"/>
      <c r="B20" s="112"/>
      <c r="C20" s="112"/>
      <c r="D20" s="112"/>
      <c r="E20" s="112"/>
      <c r="F20" s="112"/>
      <c r="G20" s="112"/>
      <c r="H20" s="112"/>
      <c r="I20" s="112"/>
      <c r="J20" s="112"/>
    </row>
    <row r="21" spans="1:10" ht="18.75">
      <c r="A21" s="112"/>
      <c r="B21" s="112"/>
      <c r="C21" s="112"/>
      <c r="D21" s="112"/>
      <c r="E21" s="112"/>
      <c r="F21" s="112"/>
      <c r="G21" s="112"/>
      <c r="H21" s="112"/>
      <c r="I21" s="112"/>
      <c r="J21" s="112"/>
    </row>
    <row r="22" spans="1:10" ht="18.75">
      <c r="A22" s="112"/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0" ht="18.75">
      <c r="A23" s="112"/>
      <c r="B23" s="112"/>
      <c r="C23" s="112"/>
      <c r="D23" s="112"/>
      <c r="E23" s="112"/>
      <c r="F23" s="112"/>
      <c r="G23" s="112"/>
      <c r="H23" s="112"/>
      <c r="I23" s="112"/>
      <c r="J23" s="112"/>
    </row>
    <row r="24" spans="1:10" ht="18.75">
      <c r="A24" s="112"/>
      <c r="B24" s="112"/>
      <c r="C24" s="112"/>
      <c r="D24" s="112"/>
      <c r="E24" s="112"/>
      <c r="F24" s="112"/>
      <c r="G24" s="112"/>
      <c r="H24" s="112"/>
      <c r="I24" s="112"/>
      <c r="J24" s="112"/>
    </row>
    <row r="25" spans="1:10" ht="18.75">
      <c r="A25" s="112"/>
      <c r="B25" s="112"/>
      <c r="C25" s="112"/>
      <c r="D25" s="112"/>
      <c r="E25" s="112"/>
      <c r="F25" s="112"/>
      <c r="G25" s="112"/>
      <c r="H25" s="112"/>
      <c r="I25" s="112"/>
      <c r="J25" s="112"/>
    </row>
    <row r="26" spans="1:10" ht="18.75">
      <c r="A26" s="112"/>
      <c r="B26" s="112"/>
      <c r="C26" s="112"/>
      <c r="D26" s="112"/>
      <c r="E26" s="112"/>
      <c r="F26" s="112"/>
      <c r="G26" s="112"/>
      <c r="H26" s="112"/>
      <c r="I26" s="112"/>
      <c r="J26" s="112"/>
    </row>
    <row r="27" spans="1:10" ht="18.75">
      <c r="A27" s="112"/>
      <c r="B27" s="112"/>
      <c r="C27" s="112"/>
      <c r="D27" s="112"/>
      <c r="E27" s="112"/>
      <c r="F27" s="112"/>
      <c r="G27" s="112"/>
      <c r="H27" s="112"/>
      <c r="I27" s="112"/>
      <c r="J27" s="112"/>
    </row>
    <row r="28" spans="1:10" ht="18.75">
      <c r="A28" s="112"/>
      <c r="B28" s="112"/>
      <c r="C28" s="112"/>
      <c r="D28" s="112"/>
      <c r="E28" s="112"/>
      <c r="F28" s="112"/>
      <c r="G28" s="112"/>
      <c r="H28" s="112"/>
      <c r="I28" s="112"/>
      <c r="J28" s="112"/>
    </row>
    <row r="29" spans="1:10" ht="18.75">
      <c r="A29" s="112"/>
      <c r="B29" s="112"/>
      <c r="C29" s="112"/>
      <c r="D29" s="112"/>
      <c r="E29" s="112"/>
      <c r="F29" s="112"/>
      <c r="G29" s="112"/>
      <c r="H29" s="112"/>
      <c r="I29" s="112"/>
      <c r="J29" s="112"/>
    </row>
    <row r="30" spans="1:10" ht="18.75">
      <c r="A30" s="112"/>
      <c r="B30" s="112"/>
      <c r="C30" s="112"/>
      <c r="D30" s="112"/>
      <c r="E30" s="112"/>
      <c r="F30" s="112"/>
      <c r="G30" s="112"/>
      <c r="H30" s="112"/>
      <c r="I30" s="112"/>
      <c r="J30" s="112"/>
    </row>
    <row r="31" spans="1:10" ht="18.75">
      <c r="A31" s="112"/>
      <c r="B31" s="112"/>
      <c r="C31" s="112"/>
      <c r="D31" s="112"/>
      <c r="E31" s="112"/>
      <c r="F31" s="112"/>
      <c r="G31" s="112"/>
      <c r="H31" s="112"/>
      <c r="I31" s="112"/>
      <c r="J31" s="112"/>
    </row>
    <row r="32" spans="1:10" ht="18.75">
      <c r="A32" s="112"/>
      <c r="B32" s="112"/>
      <c r="C32" s="112"/>
      <c r="D32" s="112"/>
      <c r="E32" s="112"/>
      <c r="F32" s="112"/>
      <c r="G32" s="112"/>
      <c r="H32" s="112"/>
      <c r="I32" s="112"/>
      <c r="J32" s="112"/>
    </row>
    <row r="33" spans="1:10" ht="18.75">
      <c r="A33" s="112"/>
      <c r="B33" s="112"/>
      <c r="C33" s="112"/>
      <c r="D33" s="112"/>
      <c r="E33" s="112"/>
      <c r="F33" s="112"/>
      <c r="G33" s="112"/>
      <c r="H33" s="112"/>
      <c r="I33" s="112"/>
      <c r="J33" s="112"/>
    </row>
    <row r="34" spans="1:10" ht="18.75">
      <c r="A34" s="112"/>
      <c r="B34" s="112"/>
      <c r="C34" s="112"/>
      <c r="D34" s="112"/>
      <c r="E34" s="112"/>
      <c r="F34" s="112"/>
      <c r="G34" s="112"/>
      <c r="H34" s="112"/>
      <c r="I34" s="112"/>
      <c r="J34" s="112"/>
    </row>
    <row r="35" spans="1:10" ht="18.75">
      <c r="A35" s="112"/>
      <c r="B35" s="112"/>
      <c r="C35" s="112"/>
      <c r="D35" s="112"/>
      <c r="E35" s="112"/>
      <c r="F35" s="112"/>
      <c r="G35" s="112"/>
      <c r="H35" s="112"/>
      <c r="I35" s="112"/>
      <c r="J35" s="112"/>
    </row>
    <row r="36" spans="1:10" ht="18.75">
      <c r="A36" s="112"/>
      <c r="B36" s="112"/>
      <c r="C36" s="112"/>
      <c r="D36" s="112"/>
      <c r="E36" s="112"/>
      <c r="F36" s="112"/>
      <c r="G36" s="112"/>
      <c r="H36" s="112"/>
      <c r="I36" s="112"/>
      <c r="J36" s="112"/>
    </row>
  </sheetData>
  <mergeCells count="17">
    <mergeCell ref="A4:C5"/>
    <mergeCell ref="D4:G4"/>
    <mergeCell ref="A2:G2"/>
    <mergeCell ref="A6:C6"/>
    <mergeCell ref="D6:E6"/>
    <mergeCell ref="F6:G6"/>
    <mergeCell ref="D5:E5"/>
    <mergeCell ref="F5:G5"/>
    <mergeCell ref="A7:C7"/>
    <mergeCell ref="F7:G7"/>
    <mergeCell ref="A9:C9"/>
    <mergeCell ref="D8:E8"/>
    <mergeCell ref="A8:C8"/>
    <mergeCell ref="F8:G8"/>
    <mergeCell ref="D7:E7"/>
    <mergeCell ref="D9:E9"/>
    <mergeCell ref="F9:G9"/>
  </mergeCells>
  <phoneticPr fontId="33" type="noConversion"/>
  <pageMargins left="0.92" right="0.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6"/>
  <sheetViews>
    <sheetView workbookViewId="0">
      <selection activeCell="A2" sqref="A2"/>
    </sheetView>
  </sheetViews>
  <sheetFormatPr defaultRowHeight="15"/>
  <cols>
    <col min="2" max="2" width="11.44140625" customWidth="1"/>
    <col min="4" max="4" width="9.88671875" customWidth="1"/>
    <col min="7" max="7" width="12.109375" customWidth="1"/>
  </cols>
  <sheetData>
    <row r="1" spans="1:7" ht="21" customHeight="1">
      <c r="A1" s="453" t="s">
        <v>139</v>
      </c>
      <c r="B1" s="453"/>
      <c r="C1" s="453"/>
      <c r="D1" s="453"/>
      <c r="E1" s="453"/>
      <c r="F1" s="453"/>
      <c r="G1" s="453"/>
    </row>
    <row r="3" spans="1:7" ht="60" customHeight="1">
      <c r="A3" s="320" t="s">
        <v>140</v>
      </c>
      <c r="B3" s="320"/>
      <c r="C3" s="320"/>
      <c r="D3" s="320"/>
      <c r="E3" s="320"/>
      <c r="F3" s="320"/>
      <c r="G3" s="320"/>
    </row>
    <row r="4" spans="1:7" ht="60" customHeight="1">
      <c r="A4" s="320" t="s">
        <v>141</v>
      </c>
      <c r="B4" s="320"/>
      <c r="C4" s="320"/>
      <c r="D4" s="320"/>
      <c r="E4" s="320"/>
      <c r="F4" s="320"/>
      <c r="G4" s="320"/>
    </row>
    <row r="5" spans="1:7" ht="71.25" customHeight="1">
      <c r="A5" s="320" t="s">
        <v>142</v>
      </c>
      <c r="B5" s="320"/>
      <c r="C5" s="320"/>
      <c r="D5" s="320"/>
      <c r="E5" s="320"/>
      <c r="F5" s="320"/>
      <c r="G5" s="320"/>
    </row>
    <row r="6" spans="1:7" ht="41.25" customHeight="1">
      <c r="A6" s="320" t="s">
        <v>150</v>
      </c>
      <c r="B6" s="320"/>
      <c r="C6" s="320"/>
      <c r="D6" s="320"/>
      <c r="E6" s="320"/>
      <c r="F6" s="320"/>
      <c r="G6" s="320"/>
    </row>
  </sheetData>
  <mergeCells count="5">
    <mergeCell ref="A1:G1"/>
    <mergeCell ref="A6:G6"/>
    <mergeCell ref="A3:G3"/>
    <mergeCell ref="A4:G4"/>
    <mergeCell ref="A5:G5"/>
  </mergeCells>
  <phoneticPr fontId="33" type="noConversion"/>
  <pageMargins left="0.85" right="0.5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D15"/>
  <sheetViews>
    <sheetView topLeftCell="A4" workbookViewId="0">
      <selection activeCell="B20" sqref="B20"/>
    </sheetView>
  </sheetViews>
  <sheetFormatPr defaultRowHeight="16.5"/>
  <cols>
    <col min="1" max="1" width="2.44140625" style="299" customWidth="1"/>
    <col min="2" max="2" width="49.6640625" style="299" customWidth="1"/>
    <col min="3" max="3" width="8.88671875" style="299"/>
    <col min="4" max="4" width="8.88671875" style="300"/>
    <col min="5" max="16384" width="8.88671875" style="299"/>
  </cols>
  <sheetData>
    <row r="2" spans="2:4" ht="20.25">
      <c r="B2" s="319" t="s">
        <v>264</v>
      </c>
      <c r="C2" s="319"/>
      <c r="D2" s="319"/>
    </row>
    <row r="3" spans="2:4" ht="20.25">
      <c r="B3" s="301"/>
      <c r="C3" s="301"/>
      <c r="D3" s="304"/>
    </row>
    <row r="4" spans="2:4">
      <c r="D4" s="300" t="s">
        <v>266</v>
      </c>
    </row>
    <row r="5" spans="2:4" ht="39.950000000000003" customHeight="1">
      <c r="B5" s="302" t="s">
        <v>84</v>
      </c>
      <c r="C5" s="302"/>
      <c r="D5" s="305">
        <v>1</v>
      </c>
    </row>
    <row r="6" spans="2:4" ht="39.950000000000003" customHeight="1">
      <c r="B6" s="302" t="s">
        <v>265</v>
      </c>
      <c r="C6" s="302"/>
      <c r="D6" s="305">
        <v>1</v>
      </c>
    </row>
    <row r="7" spans="2:4" ht="39.950000000000003" customHeight="1">
      <c r="B7" s="302" t="s">
        <v>43</v>
      </c>
      <c r="C7" s="302"/>
      <c r="D7" s="305">
        <v>2</v>
      </c>
    </row>
    <row r="8" spans="2:4" ht="39.950000000000003" customHeight="1">
      <c r="B8" s="302" t="s">
        <v>267</v>
      </c>
      <c r="C8" s="302"/>
      <c r="D8" s="305">
        <v>3</v>
      </c>
    </row>
    <row r="9" spans="2:4" ht="39.950000000000003" customHeight="1">
      <c r="B9" s="302" t="s">
        <v>268</v>
      </c>
      <c r="C9" s="302"/>
      <c r="D9" s="305">
        <v>4</v>
      </c>
    </row>
    <row r="10" spans="2:4" ht="39.950000000000003" customHeight="1">
      <c r="B10" s="302" t="s">
        <v>269</v>
      </c>
      <c r="C10" s="302"/>
      <c r="D10" s="305" t="s">
        <v>270</v>
      </c>
    </row>
    <row r="11" spans="2:4" ht="39.950000000000003" customHeight="1">
      <c r="B11" s="302" t="s">
        <v>271</v>
      </c>
      <c r="C11" s="302"/>
      <c r="D11" s="305" t="s">
        <v>272</v>
      </c>
    </row>
    <row r="12" spans="2:4" ht="39.950000000000003" customHeight="1">
      <c r="B12" s="302" t="s">
        <v>273</v>
      </c>
      <c r="C12" s="302"/>
      <c r="D12" s="305" t="s">
        <v>274</v>
      </c>
    </row>
    <row r="13" spans="2:4" ht="39.950000000000003" customHeight="1">
      <c r="B13" s="302" t="s">
        <v>275</v>
      </c>
      <c r="C13" s="302"/>
      <c r="D13" s="305" t="s">
        <v>276</v>
      </c>
    </row>
    <row r="14" spans="2:4" ht="39.950000000000003" customHeight="1">
      <c r="B14" s="303" t="s">
        <v>139</v>
      </c>
      <c r="C14" s="303"/>
      <c r="D14" s="306" t="s">
        <v>277</v>
      </c>
    </row>
    <row r="15" spans="2:4" ht="39.950000000000003" customHeight="1">
      <c r="B15" s="302" t="s">
        <v>278</v>
      </c>
      <c r="C15" s="302"/>
      <c r="D15" s="305" t="s">
        <v>279</v>
      </c>
    </row>
  </sheetData>
  <mergeCells count="1">
    <mergeCell ref="B2:D2"/>
  </mergeCells>
  <pageMargins left="0.7" right="0.2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4"/>
  <sheetViews>
    <sheetView workbookViewId="0">
      <selection activeCell="A16" sqref="A16:F16"/>
    </sheetView>
  </sheetViews>
  <sheetFormatPr defaultRowHeight="15"/>
  <cols>
    <col min="1" max="1" width="16.33203125" customWidth="1"/>
    <col min="2" max="2" width="10.109375" customWidth="1"/>
    <col min="3" max="3" width="13.109375" customWidth="1"/>
    <col min="4" max="4" width="7.21875" customWidth="1"/>
    <col min="5" max="5" width="11.6640625" customWidth="1"/>
    <col min="6" max="6" width="14" customWidth="1"/>
  </cols>
  <sheetData>
    <row r="1" spans="1:6" ht="18.75">
      <c r="A1" s="321" t="s">
        <v>84</v>
      </c>
      <c r="B1" s="321"/>
      <c r="C1" s="321"/>
      <c r="D1" s="321"/>
      <c r="E1" s="321"/>
      <c r="F1" s="321"/>
    </row>
    <row r="2" spans="1:6" ht="15.75">
      <c r="A2" s="115"/>
    </row>
    <row r="3" spans="1:6" ht="36.75" customHeight="1">
      <c r="A3" s="320" t="s">
        <v>85</v>
      </c>
      <c r="B3" s="320"/>
      <c r="C3" s="320"/>
      <c r="D3" s="320"/>
      <c r="E3" s="320"/>
      <c r="F3" s="320"/>
    </row>
    <row r="4" spans="1:6" ht="15.75">
      <c r="A4" s="117"/>
    </row>
    <row r="5" spans="1:6" ht="52.5" customHeight="1">
      <c r="A5" s="320" t="s">
        <v>86</v>
      </c>
      <c r="B5" s="320"/>
      <c r="C5" s="320"/>
      <c r="D5" s="320"/>
      <c r="E5" s="320"/>
      <c r="F5" s="320"/>
    </row>
    <row r="7" spans="1:6" ht="20.25" customHeight="1">
      <c r="A7" s="147" t="s">
        <v>87</v>
      </c>
      <c r="B7" s="147"/>
      <c r="C7" s="147"/>
      <c r="D7" s="148"/>
      <c r="E7" s="148"/>
      <c r="F7" s="148"/>
    </row>
    <row r="8" spans="1:6" ht="15.75">
      <c r="A8" s="78" t="str">
        <f>площади!L2</f>
        <v>ОАО "Контактор"</v>
      </c>
    </row>
    <row r="9" spans="1:6" ht="67.5" customHeight="1">
      <c r="A9" s="320" t="s">
        <v>177</v>
      </c>
      <c r="B9" s="320"/>
      <c r="C9" s="320"/>
      <c r="D9" s="320"/>
      <c r="E9" s="320"/>
      <c r="F9" s="320"/>
    </row>
    <row r="10" spans="1:6" ht="15.75">
      <c r="A10" s="324" t="s">
        <v>178</v>
      </c>
      <c r="B10" s="324"/>
      <c r="C10" s="324"/>
      <c r="D10" s="78">
        <v>6.7618999999999998</v>
      </c>
      <c r="E10" s="78" t="s">
        <v>53</v>
      </c>
    </row>
    <row r="11" spans="1:6" ht="15.75">
      <c r="A11" s="78" t="s">
        <v>179</v>
      </c>
      <c r="D11" s="78">
        <v>3.8984999999999999</v>
      </c>
      <c r="E11" s="78" t="s">
        <v>53</v>
      </c>
    </row>
    <row r="12" spans="1:6" ht="15.75">
      <c r="A12" s="78" t="s">
        <v>180</v>
      </c>
      <c r="B12" s="78"/>
      <c r="C12" s="78"/>
      <c r="D12" s="78">
        <v>2.3210999999999999</v>
      </c>
      <c r="E12" s="78" t="s">
        <v>53</v>
      </c>
    </row>
    <row r="13" spans="1:6" ht="15.75">
      <c r="A13" s="78" t="s">
        <v>181</v>
      </c>
      <c r="B13" s="78"/>
      <c r="C13" s="78"/>
      <c r="D13" s="78">
        <v>0.64600000000000002</v>
      </c>
      <c r="E13" s="78" t="s">
        <v>53</v>
      </c>
    </row>
    <row r="14" spans="1:6" ht="15.75">
      <c r="A14" s="78" t="s">
        <v>182</v>
      </c>
      <c r="B14" s="78"/>
      <c r="C14" s="78"/>
      <c r="D14" s="78">
        <v>2.0236000000000001</v>
      </c>
      <c r="E14" s="78" t="s">
        <v>53</v>
      </c>
    </row>
    <row r="15" spans="1:6" ht="53.25" customHeight="1">
      <c r="A15" s="320" t="s">
        <v>94</v>
      </c>
      <c r="B15" s="320"/>
      <c r="C15" s="320"/>
      <c r="D15" s="320"/>
      <c r="E15" s="320"/>
      <c r="F15" s="320"/>
    </row>
    <row r="16" spans="1:6" ht="18.75" customHeight="1">
      <c r="A16" s="320" t="s">
        <v>148</v>
      </c>
      <c r="B16" s="320"/>
      <c r="C16" s="320"/>
      <c r="D16" s="320"/>
      <c r="E16" s="320"/>
      <c r="F16" s="320"/>
    </row>
    <row r="17" spans="1:6" ht="36.75" customHeight="1">
      <c r="A17" s="320" t="s">
        <v>88</v>
      </c>
      <c r="B17" s="320"/>
      <c r="C17" s="320"/>
      <c r="D17" s="320"/>
      <c r="E17" s="320"/>
      <c r="F17" s="320"/>
    </row>
    <row r="18" spans="1:6" ht="79.5" customHeight="1">
      <c r="A18" s="320" t="s">
        <v>149</v>
      </c>
      <c r="B18" s="320"/>
      <c r="C18" s="320"/>
      <c r="D18" s="320"/>
      <c r="E18" s="320"/>
      <c r="F18" s="320"/>
    </row>
    <row r="19" spans="1:6" ht="21" customHeight="1"/>
    <row r="20" spans="1:6" ht="18.75">
      <c r="A20" s="321" t="s">
        <v>89</v>
      </c>
      <c r="B20" s="321"/>
      <c r="C20" s="321"/>
      <c r="D20" s="321"/>
      <c r="E20" s="321"/>
      <c r="F20" s="321"/>
    </row>
    <row r="22" spans="1:6" ht="15.75">
      <c r="A22" s="78" t="s">
        <v>95</v>
      </c>
    </row>
    <row r="24" spans="1:6" ht="15.75">
      <c r="A24" s="78" t="s">
        <v>90</v>
      </c>
      <c r="B24" s="78" t="str">
        <f>площади!L5</f>
        <v>432001, г.Ульяновск, ул. К. Маркса, 12</v>
      </c>
    </row>
    <row r="25" spans="1:6" ht="15.75">
      <c r="A25" s="136"/>
    </row>
    <row r="26" spans="1:6" ht="21" customHeight="1">
      <c r="A26" s="149" t="s">
        <v>151</v>
      </c>
      <c r="B26" s="322">
        <v>7325008100</v>
      </c>
      <c r="C26" s="322"/>
    </row>
    <row r="27" spans="1:6" ht="19.5" customHeight="1">
      <c r="A27" s="150" t="s">
        <v>152</v>
      </c>
      <c r="B27" s="323">
        <v>1027301164439</v>
      </c>
      <c r="C27" s="323"/>
    </row>
    <row r="28" spans="1:6" ht="19.5" customHeight="1">
      <c r="A28" s="151" t="s">
        <v>153</v>
      </c>
      <c r="B28" s="322" t="s">
        <v>176</v>
      </c>
      <c r="C28" s="322"/>
    </row>
    <row r="29" spans="1:6">
      <c r="A29" s="152"/>
    </row>
    <row r="30" spans="1:6" ht="15.75">
      <c r="A30" s="78" t="s">
        <v>93</v>
      </c>
    </row>
    <row r="32" spans="1:6" ht="15.75">
      <c r="A32" s="121" t="s">
        <v>143</v>
      </c>
      <c r="B32" s="121"/>
      <c r="D32" s="77">
        <f>площади!F19</f>
        <v>15.651100000000001</v>
      </c>
      <c r="E32" s="77" t="s">
        <v>53</v>
      </c>
    </row>
    <row r="33" spans="1:6" ht="10.5" customHeight="1"/>
    <row r="34" spans="1:6" ht="112.5" customHeight="1">
      <c r="A34" s="320" t="s">
        <v>263</v>
      </c>
      <c r="B34" s="320"/>
      <c r="C34" s="320"/>
      <c r="D34" s="320"/>
      <c r="E34" s="320"/>
      <c r="F34" s="320"/>
    </row>
  </sheetData>
  <mergeCells count="14">
    <mergeCell ref="A15:F15"/>
    <mergeCell ref="A10:C10"/>
    <mergeCell ref="A16:F16"/>
    <mergeCell ref="A17:F17"/>
    <mergeCell ref="A1:F1"/>
    <mergeCell ref="A3:F3"/>
    <mergeCell ref="A5:F5"/>
    <mergeCell ref="A9:F9"/>
    <mergeCell ref="A18:F18"/>
    <mergeCell ref="A20:F20"/>
    <mergeCell ref="A34:F34"/>
    <mergeCell ref="B26:C26"/>
    <mergeCell ref="B27:C27"/>
    <mergeCell ref="B28:C28"/>
  </mergeCells>
  <phoneticPr fontId="33" type="noConversion"/>
  <pageMargins left="0.70866141732283472" right="0.28999999999999998" top="0.43307086614173229" bottom="0.24" header="0.31496062992125984" footer="0.2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U80"/>
  <sheetViews>
    <sheetView zoomScaleSheetLayoutView="75" workbookViewId="0">
      <selection activeCell="K22" sqref="K22"/>
    </sheetView>
  </sheetViews>
  <sheetFormatPr defaultColWidth="6.21875" defaultRowHeight="12.75"/>
  <cols>
    <col min="1" max="1" width="4.88671875" style="43" customWidth="1"/>
    <col min="2" max="2" width="13.21875" style="43" customWidth="1"/>
    <col min="3" max="3" width="7.33203125" style="43" customWidth="1"/>
    <col min="4" max="4" width="7.6640625" style="43" customWidth="1"/>
    <col min="5" max="5" width="6.77734375" style="43" customWidth="1"/>
    <col min="6" max="6" width="7.88671875" style="43" customWidth="1"/>
    <col min="7" max="7" width="8" style="43" customWidth="1"/>
    <col min="8" max="8" width="8.109375" style="43" customWidth="1"/>
    <col min="9" max="9" width="10" style="43" customWidth="1"/>
    <col min="10" max="10" width="3.33203125" style="43" customWidth="1"/>
    <col min="11" max="11" width="20.77734375" style="43" customWidth="1"/>
    <col min="12" max="12" width="30.5546875" style="43" customWidth="1"/>
    <col min="13" max="13" width="4.5546875" style="43" customWidth="1"/>
    <col min="14" max="14" width="5" style="43" customWidth="1"/>
    <col min="15" max="15" width="4.6640625" style="43" customWidth="1"/>
    <col min="16" max="17" width="4.77734375" style="43" customWidth="1"/>
    <col min="18" max="18" width="6.21875" style="43" customWidth="1"/>
    <col min="19" max="19" width="6.44140625" style="43" customWidth="1"/>
    <col min="20" max="16384" width="6.21875" style="43"/>
  </cols>
  <sheetData>
    <row r="1" spans="1:21">
      <c r="A1" s="47"/>
    </row>
    <row r="2" spans="1:21" ht="19.5" customHeight="1">
      <c r="A2" s="146"/>
      <c r="K2" s="163" t="s">
        <v>78</v>
      </c>
      <c r="L2" s="161" t="s">
        <v>173</v>
      </c>
    </row>
    <row r="3" spans="1:21" ht="16.5" customHeight="1">
      <c r="A3" s="146"/>
      <c r="E3" s="47"/>
      <c r="F3" s="47"/>
      <c r="G3" s="47"/>
      <c r="H3" s="47"/>
      <c r="I3" s="47"/>
      <c r="J3" s="47"/>
      <c r="K3" s="98"/>
      <c r="L3" s="144"/>
      <c r="M3" s="47"/>
    </row>
    <row r="4" spans="1:21" ht="18.75" customHeight="1">
      <c r="A4" s="48"/>
      <c r="E4" s="48"/>
      <c r="F4" s="48"/>
      <c r="G4" s="48"/>
      <c r="H4" s="48"/>
      <c r="I4" s="106"/>
      <c r="J4" s="106"/>
      <c r="K4" s="209" t="s">
        <v>79</v>
      </c>
      <c r="L4" s="159" t="s">
        <v>174</v>
      </c>
      <c r="M4" s="48" t="s">
        <v>91</v>
      </c>
    </row>
    <row r="5" spans="1:21" ht="17.25" customHeight="1">
      <c r="A5" s="49"/>
      <c r="E5" s="49"/>
      <c r="F5" s="49"/>
      <c r="G5" s="49"/>
      <c r="H5" s="49"/>
      <c r="I5" s="106"/>
      <c r="J5" s="106"/>
      <c r="K5" s="49"/>
      <c r="L5" s="160" t="str">
        <f>L4</f>
        <v>432001, г.Ульяновск, ул. К. Маркса, 12</v>
      </c>
      <c r="M5" s="119" t="s">
        <v>92</v>
      </c>
    </row>
    <row r="6" spans="1:21" ht="24.75" customHeight="1">
      <c r="A6" s="49"/>
      <c r="E6" s="49"/>
      <c r="F6" s="106"/>
      <c r="G6" s="106"/>
      <c r="H6" s="106"/>
      <c r="I6" s="106"/>
      <c r="K6" s="164" t="s">
        <v>175</v>
      </c>
      <c r="L6" s="162" t="s">
        <v>172</v>
      </c>
      <c r="M6" s="49"/>
    </row>
    <row r="7" spans="1:21" ht="39" customHeight="1">
      <c r="A7" s="49"/>
      <c r="B7" s="99"/>
      <c r="C7" s="145"/>
      <c r="D7" s="49"/>
      <c r="E7" s="49"/>
      <c r="F7" s="106"/>
      <c r="G7" s="106"/>
      <c r="H7" s="106"/>
      <c r="I7" s="106"/>
    </row>
    <row r="8" spans="1:21" ht="15.75" customHeight="1">
      <c r="D8" s="50" t="s">
        <v>43</v>
      </c>
      <c r="I8" s="51"/>
      <c r="J8" s="47"/>
      <c r="K8" s="47"/>
      <c r="L8" s="47"/>
      <c r="M8" s="47"/>
      <c r="N8" s="47"/>
      <c r="O8" s="47"/>
      <c r="P8" s="47"/>
      <c r="Q8" s="47"/>
      <c r="R8" s="47"/>
    </row>
    <row r="9" spans="1:21" ht="15.75">
      <c r="G9" s="45"/>
      <c r="I9" s="52"/>
      <c r="J9" s="53"/>
      <c r="K9" s="47"/>
      <c r="L9" s="53"/>
      <c r="M9" s="47"/>
      <c r="N9" s="47"/>
      <c r="O9" s="47"/>
      <c r="P9" s="47"/>
      <c r="Q9" s="47"/>
    </row>
    <row r="10" spans="1:21" s="57" customFormat="1" ht="114" customHeight="1">
      <c r="A10" s="54" t="s">
        <v>44</v>
      </c>
      <c r="B10" s="54" t="s">
        <v>45</v>
      </c>
      <c r="C10" s="54" t="s">
        <v>46</v>
      </c>
      <c r="D10" s="54" t="s">
        <v>47</v>
      </c>
      <c r="E10" s="54" t="s">
        <v>48</v>
      </c>
      <c r="F10" s="54" t="s">
        <v>49</v>
      </c>
      <c r="G10" s="55" t="s">
        <v>183</v>
      </c>
      <c r="H10" s="56" t="s">
        <v>50</v>
      </c>
      <c r="I10" s="326" t="s">
        <v>51</v>
      </c>
      <c r="J10" s="325"/>
      <c r="L10" s="213" t="s">
        <v>195</v>
      </c>
      <c r="M10" s="58"/>
      <c r="N10" s="58"/>
      <c r="O10" s="58"/>
      <c r="P10" s="58"/>
      <c r="Q10" s="58"/>
      <c r="R10" s="58"/>
      <c r="S10" s="58"/>
      <c r="T10" s="58"/>
      <c r="U10" s="58"/>
    </row>
    <row r="11" spans="1:21" s="62" customFormat="1" ht="15.75" hidden="1" customHeight="1">
      <c r="A11" s="59"/>
      <c r="B11" s="59"/>
      <c r="C11" s="59"/>
      <c r="D11" s="59"/>
      <c r="E11" s="59"/>
      <c r="F11" s="59"/>
      <c r="G11" s="60"/>
      <c r="H11" s="61"/>
      <c r="I11" s="327"/>
      <c r="J11" s="325"/>
      <c r="M11" s="63"/>
      <c r="N11" s="63"/>
      <c r="O11" s="63"/>
      <c r="P11" s="63"/>
      <c r="Q11" s="63"/>
      <c r="R11" s="63"/>
      <c r="S11" s="63"/>
      <c r="T11" s="63"/>
      <c r="U11" s="63"/>
    </row>
    <row r="12" spans="1:21" s="62" customFormat="1" ht="27.75" customHeight="1">
      <c r="A12" s="59">
        <v>1</v>
      </c>
      <c r="B12" s="64" t="str">
        <f>L4</f>
        <v>432001, г.Ульяновск, ул. К. Маркса, 12</v>
      </c>
      <c r="C12" s="153">
        <v>3.42665</v>
      </c>
      <c r="D12" s="153">
        <v>2.3339500000000002</v>
      </c>
      <c r="E12" s="153">
        <v>0.42399999999999999</v>
      </c>
      <c r="F12" s="153">
        <v>0.57730000000000004</v>
      </c>
      <c r="G12" s="153">
        <v>0</v>
      </c>
      <c r="H12" s="154">
        <f>C12+D12+E12+F12-G12</f>
        <v>6.7619000000000007</v>
      </c>
      <c r="I12" s="153">
        <v>0</v>
      </c>
      <c r="J12" s="65"/>
      <c r="K12" s="312"/>
      <c r="L12" s="313">
        <f>2.5*333*0.75*D30*H12</f>
        <v>8021.7264937500004</v>
      </c>
      <c r="M12" s="63"/>
      <c r="N12" s="63"/>
      <c r="O12" s="63"/>
      <c r="P12" s="63"/>
      <c r="Q12" s="63"/>
      <c r="R12" s="63"/>
      <c r="S12" s="63"/>
      <c r="T12" s="63"/>
      <c r="U12" s="63"/>
    </row>
    <row r="13" spans="1:21" s="62" customFormat="1" ht="27.75" customHeight="1">
      <c r="A13" s="59">
        <v>2</v>
      </c>
      <c r="B13" s="64" t="s">
        <v>184</v>
      </c>
      <c r="C13" s="210">
        <v>0.60871600000000003</v>
      </c>
      <c r="D13" s="153">
        <v>0.10395</v>
      </c>
      <c r="E13" s="153">
        <v>3.1858339999999998</v>
      </c>
      <c r="F13" s="153">
        <v>0</v>
      </c>
      <c r="G13" s="153">
        <v>0</v>
      </c>
      <c r="H13" s="154">
        <f>C13+D13+E13+F13-G13</f>
        <v>3.8984999999999999</v>
      </c>
      <c r="I13" s="153">
        <v>0</v>
      </c>
      <c r="J13" s="65"/>
      <c r="L13" s="213" t="s">
        <v>197</v>
      </c>
      <c r="M13" s="63"/>
      <c r="N13" s="63"/>
      <c r="O13" s="63"/>
      <c r="P13" s="63"/>
      <c r="Q13" s="63"/>
      <c r="R13" s="63"/>
      <c r="S13" s="63"/>
      <c r="T13" s="63"/>
      <c r="U13" s="63"/>
    </row>
    <row r="14" spans="1:21" s="62" customFormat="1" ht="27.75" customHeight="1">
      <c r="A14" s="59">
        <v>3</v>
      </c>
      <c r="B14" s="64" t="s">
        <v>185</v>
      </c>
      <c r="C14" s="153">
        <v>0.54832000000000003</v>
      </c>
      <c r="D14" s="153">
        <v>0.67761099999999996</v>
      </c>
      <c r="E14" s="153">
        <v>0.69195899999999999</v>
      </c>
      <c r="F14" s="153">
        <v>0.40321000000000001</v>
      </c>
      <c r="G14" s="153">
        <v>0</v>
      </c>
      <c r="H14" s="154">
        <f>C14+D14+E14+F14-G14</f>
        <v>2.3210999999999999</v>
      </c>
      <c r="I14" s="153">
        <v>0</v>
      </c>
      <c r="J14" s="65"/>
      <c r="K14" s="309"/>
      <c r="L14" s="308">
        <f>2.5*333*0.75*H13*D31</f>
        <v>1387.4517843749998</v>
      </c>
      <c r="M14" s="63"/>
      <c r="N14" s="63"/>
      <c r="O14" s="63"/>
      <c r="P14" s="63"/>
      <c r="Q14" s="63"/>
      <c r="R14" s="63"/>
      <c r="S14" s="63"/>
      <c r="T14" s="63"/>
      <c r="U14" s="63"/>
    </row>
    <row r="15" spans="1:21" s="62" customFormat="1" ht="27.75" customHeight="1">
      <c r="A15" s="59">
        <v>4</v>
      </c>
      <c r="B15" s="64" t="s">
        <v>186</v>
      </c>
      <c r="C15" s="153">
        <v>0.24006</v>
      </c>
      <c r="D15" s="153">
        <v>0.1255</v>
      </c>
      <c r="E15" s="153">
        <v>0.28044000000000002</v>
      </c>
      <c r="F15" s="153">
        <v>0</v>
      </c>
      <c r="G15" s="153">
        <v>0</v>
      </c>
      <c r="H15" s="154">
        <f>C15+D15+E15+F15-G15</f>
        <v>0.64600000000000002</v>
      </c>
      <c r="I15" s="153">
        <v>0</v>
      </c>
      <c r="J15" s="65"/>
      <c r="L15" s="213" t="s">
        <v>198</v>
      </c>
      <c r="M15" s="63"/>
      <c r="N15" s="63"/>
      <c r="O15" s="63"/>
      <c r="P15" s="63"/>
      <c r="Q15" s="63"/>
      <c r="R15" s="63"/>
      <c r="S15" s="63"/>
      <c r="T15" s="63"/>
      <c r="U15" s="63"/>
    </row>
    <row r="16" spans="1:21" s="62" customFormat="1" ht="39.75" customHeight="1">
      <c r="A16" s="59">
        <v>5</v>
      </c>
      <c r="B16" s="64" t="s">
        <v>187</v>
      </c>
      <c r="C16" s="153">
        <v>0.60340000000000005</v>
      </c>
      <c r="D16" s="153">
        <v>0.16500000000000001</v>
      </c>
      <c r="E16" s="153">
        <v>0.3987</v>
      </c>
      <c r="F16" s="153">
        <v>0.85650000000000004</v>
      </c>
      <c r="G16" s="153">
        <v>0</v>
      </c>
      <c r="H16" s="154">
        <f>C16+D16+E16+F16-G16</f>
        <v>2.0236000000000001</v>
      </c>
      <c r="I16" s="153">
        <v>0</v>
      </c>
      <c r="J16" s="65"/>
      <c r="L16" s="308">
        <f>2.5*333*0.75*D32*H14</f>
        <v>1826.0383837499999</v>
      </c>
      <c r="M16" s="63"/>
      <c r="N16" s="63"/>
      <c r="O16" s="63"/>
      <c r="P16" s="63"/>
      <c r="Q16" s="63"/>
      <c r="R16" s="63"/>
      <c r="S16" s="63"/>
      <c r="T16" s="63"/>
      <c r="U16" s="63"/>
    </row>
    <row r="17" spans="1:21" s="62" customFormat="1" ht="15.75">
      <c r="A17" s="59">
        <v>6</v>
      </c>
      <c r="B17" s="73" t="s">
        <v>52</v>
      </c>
      <c r="C17" s="212">
        <f>C12+C13+C14+C15+C16</f>
        <v>5.4271459999999996</v>
      </c>
      <c r="D17" s="74">
        <f>D12+D13+D14+D15+D16</f>
        <v>3.4060110000000008</v>
      </c>
      <c r="E17" s="74">
        <f>E12+E13+E14+E15+E16</f>
        <v>4.9809330000000003</v>
      </c>
      <c r="F17" s="74">
        <f>F12+F13+F14+F15+F16</f>
        <v>1.83701</v>
      </c>
      <c r="G17" s="75">
        <v>0</v>
      </c>
      <c r="H17" s="76">
        <f>H12+H13+H14+H15+H16</f>
        <v>15.651100000000001</v>
      </c>
      <c r="I17" s="74"/>
      <c r="J17" s="65"/>
      <c r="K17" s="211"/>
      <c r="L17" s="213" t="s">
        <v>200</v>
      </c>
      <c r="M17" s="63"/>
      <c r="N17" s="63"/>
      <c r="O17" s="63"/>
      <c r="P17" s="63"/>
      <c r="Q17" s="63"/>
      <c r="R17" s="63"/>
      <c r="S17" s="63"/>
      <c r="T17" s="63"/>
      <c r="U17" s="63"/>
    </row>
    <row r="18" spans="1:21" ht="15.75">
      <c r="B18" s="66"/>
      <c r="C18" s="67"/>
      <c r="D18" s="67"/>
      <c r="E18" s="67"/>
      <c r="F18" s="67"/>
      <c r="G18" s="67"/>
      <c r="H18" s="67"/>
      <c r="I18" s="47"/>
      <c r="J18" s="68"/>
      <c r="L18" s="308">
        <f>2.5*333*0.75*H15*D33</f>
        <v>536.45051250000006</v>
      </c>
    </row>
    <row r="19" spans="1:21" ht="15.75">
      <c r="A19" s="45" t="s">
        <v>196</v>
      </c>
      <c r="E19" s="46"/>
      <c r="F19" s="46">
        <f>H17</f>
        <v>15.651100000000001</v>
      </c>
      <c r="G19" s="46" t="s">
        <v>53</v>
      </c>
      <c r="I19" s="47"/>
      <c r="J19" s="67"/>
      <c r="L19" s="213" t="s">
        <v>199</v>
      </c>
    </row>
    <row r="20" spans="1:21">
      <c r="J20" s="47"/>
      <c r="L20" s="308">
        <f>2.5*333*0.75*D34*H16</f>
        <v>1212.9458400000001</v>
      </c>
    </row>
    <row r="21" spans="1:21" ht="15.75">
      <c r="A21" s="46" t="s">
        <v>54</v>
      </c>
      <c r="B21" s="45" t="s">
        <v>57</v>
      </c>
      <c r="J21" s="47"/>
      <c r="L21" s="214" t="s">
        <v>201</v>
      </c>
    </row>
    <row r="22" spans="1:21" ht="15.75">
      <c r="A22" s="45" t="s">
        <v>56</v>
      </c>
      <c r="B22" s="44"/>
      <c r="J22" s="47"/>
      <c r="L22" s="111">
        <f>H12*138*0.47*C39</f>
        <v>4385.7683400000005</v>
      </c>
    </row>
    <row r="23" spans="1:21" ht="15.75">
      <c r="A23" s="46"/>
      <c r="B23" s="44" t="s">
        <v>188</v>
      </c>
      <c r="C23" s="155" t="s">
        <v>145</v>
      </c>
      <c r="D23" s="156">
        <f>(C12+D12)/H12*100</f>
        <v>85.192031825374514</v>
      </c>
      <c r="E23" s="46" t="s">
        <v>144</v>
      </c>
      <c r="J23" s="47"/>
      <c r="L23" s="214" t="s">
        <v>202</v>
      </c>
    </row>
    <row r="24" spans="1:21" ht="15.75">
      <c r="A24" s="46"/>
      <c r="B24" s="44" t="s">
        <v>189</v>
      </c>
      <c r="C24" s="155" t="s">
        <v>145</v>
      </c>
      <c r="D24" s="156">
        <f>(C13+D13)/H13*100</f>
        <v>18.280518148005644</v>
      </c>
      <c r="E24" s="46" t="s">
        <v>144</v>
      </c>
      <c r="J24" s="47"/>
      <c r="L24" s="111">
        <f>H13*138*0.47*C39</f>
        <v>2528.5670999999998</v>
      </c>
    </row>
    <row r="25" spans="1:21" ht="15.75">
      <c r="A25" s="46"/>
      <c r="B25" s="44" t="s">
        <v>190</v>
      </c>
      <c r="C25" s="155" t="s">
        <v>145</v>
      </c>
      <c r="D25" s="156">
        <f>(C14+D14)/H14*100</f>
        <v>52.816810994786955</v>
      </c>
      <c r="E25" s="46" t="s">
        <v>144</v>
      </c>
      <c r="J25" s="47"/>
      <c r="L25" s="214" t="s">
        <v>203</v>
      </c>
    </row>
    <row r="26" spans="1:21" ht="15.75">
      <c r="A26" s="46"/>
      <c r="B26" s="44" t="s">
        <v>191</v>
      </c>
      <c r="C26" s="155" t="s">
        <v>145</v>
      </c>
      <c r="D26" s="156">
        <f>(C15+D15)/H15*100</f>
        <v>56.588235294117652</v>
      </c>
      <c r="E26" s="46" t="s">
        <v>144</v>
      </c>
      <c r="J26" s="47"/>
      <c r="L26" s="111">
        <f>H14*138*0.47*C39</f>
        <v>1505.4654600000001</v>
      </c>
    </row>
    <row r="27" spans="1:21" ht="15.75">
      <c r="A27" s="46"/>
      <c r="B27" s="44" t="s">
        <v>192</v>
      </c>
      <c r="C27" s="155" t="s">
        <v>145</v>
      </c>
      <c r="D27" s="156">
        <f>(C16+D16)/H16*100</f>
        <v>37.971931211701921</v>
      </c>
      <c r="E27" s="46" t="s">
        <v>144</v>
      </c>
      <c r="J27" s="47"/>
      <c r="L27" s="214" t="s">
        <v>204</v>
      </c>
    </row>
    <row r="28" spans="1:21">
      <c r="J28" s="47"/>
      <c r="L28" s="111">
        <f>H15*138*0.47*C39</f>
        <v>418.99559999999997</v>
      </c>
    </row>
    <row r="29" spans="1:21" ht="72" customHeight="1">
      <c r="A29" s="331" t="s">
        <v>55</v>
      </c>
      <c r="B29" s="331"/>
      <c r="C29" s="331"/>
      <c r="D29" s="331"/>
      <c r="E29" s="331"/>
      <c r="F29" s="331"/>
      <c r="G29" s="331"/>
      <c r="H29" s="331"/>
      <c r="I29" s="331"/>
      <c r="J29" s="47"/>
      <c r="L29" s="214" t="s">
        <v>205</v>
      </c>
    </row>
    <row r="30" spans="1:21" ht="15.75">
      <c r="A30" s="46"/>
      <c r="B30" s="44" t="s">
        <v>188</v>
      </c>
      <c r="C30" s="155" t="s">
        <v>146</v>
      </c>
      <c r="D30" s="314">
        <v>1.9</v>
      </c>
      <c r="E30" s="157">
        <f>D23/50+0.2</f>
        <v>1.9038406365074902</v>
      </c>
      <c r="F30" s="310"/>
      <c r="J30" s="47"/>
      <c r="L30" s="111">
        <f>H16*138*0.47*C39</f>
        <v>1312.5069600000002</v>
      </c>
    </row>
    <row r="31" spans="1:21" ht="15.75">
      <c r="A31" s="46"/>
      <c r="B31" s="44" t="s">
        <v>189</v>
      </c>
      <c r="C31" s="155" t="s">
        <v>146</v>
      </c>
      <c r="D31" s="314">
        <v>0.56999999999999995</v>
      </c>
      <c r="E31" s="157">
        <f>D24/50+0.2</f>
        <v>0.56561036296011291</v>
      </c>
      <c r="F31" s="310"/>
      <c r="J31" s="47"/>
    </row>
    <row r="32" spans="1:21" ht="15.75">
      <c r="A32" s="46"/>
      <c r="B32" s="44" t="s">
        <v>190</v>
      </c>
      <c r="C32" s="155" t="s">
        <v>146</v>
      </c>
      <c r="D32" s="314">
        <v>1.26</v>
      </c>
      <c r="E32" s="157">
        <f>D25/50+0.2</f>
        <v>1.2563362198957391</v>
      </c>
      <c r="F32" s="310"/>
      <c r="J32" s="47"/>
    </row>
    <row r="33" spans="1:10" ht="15.75">
      <c r="A33" s="46"/>
      <c r="B33" s="44" t="s">
        <v>191</v>
      </c>
      <c r="C33" s="155" t="s">
        <v>146</v>
      </c>
      <c r="D33" s="314">
        <v>1.33</v>
      </c>
      <c r="E33" s="157">
        <f>D26/50+0.2</f>
        <v>1.331764705882353</v>
      </c>
      <c r="F33" s="310"/>
      <c r="J33" s="47"/>
    </row>
    <row r="34" spans="1:10" ht="15.75">
      <c r="A34" s="69"/>
      <c r="B34" s="44" t="s">
        <v>192</v>
      </c>
      <c r="C34" s="155" t="s">
        <v>146</v>
      </c>
      <c r="D34" s="314">
        <v>0.96</v>
      </c>
      <c r="E34" s="157">
        <f>D27/50+0.2</f>
        <v>0.95943862423403847</v>
      </c>
      <c r="F34" s="311"/>
      <c r="G34" s="69"/>
      <c r="H34" s="69"/>
    </row>
    <row r="35" spans="1:10" s="69" customFormat="1" ht="23.25" customHeight="1">
      <c r="A35" s="330" t="s">
        <v>194</v>
      </c>
      <c r="B35" s="330"/>
      <c r="C35" s="330"/>
      <c r="D35" s="330"/>
      <c r="E35" s="330"/>
      <c r="F35" s="330"/>
      <c r="G35" s="330"/>
      <c r="H35" s="330"/>
      <c r="I35" s="330"/>
    </row>
    <row r="36" spans="1:10" s="69" customFormat="1" ht="14.25" customHeight="1">
      <c r="A36" s="329" t="s">
        <v>80</v>
      </c>
      <c r="B36" s="329"/>
      <c r="C36" s="329"/>
      <c r="D36" s="329"/>
      <c r="E36" s="329"/>
      <c r="F36" s="329"/>
      <c r="G36" s="329"/>
      <c r="H36" s="329"/>
      <c r="I36" s="329"/>
    </row>
    <row r="37" spans="1:10" s="70" customFormat="1" ht="34.5" customHeight="1">
      <c r="A37" s="328" t="s">
        <v>243</v>
      </c>
      <c r="B37" s="328"/>
      <c r="C37" s="328"/>
      <c r="D37" s="328"/>
      <c r="E37" s="328"/>
      <c r="F37" s="328"/>
      <c r="G37" s="328"/>
      <c r="H37" s="328"/>
      <c r="I37" s="328"/>
    </row>
    <row r="38" spans="1:10" s="70" customFormat="1" ht="6.75" customHeight="1"/>
    <row r="39" spans="1:10" s="70" customFormat="1" ht="15.75">
      <c r="A39" s="46"/>
      <c r="B39" s="155" t="s">
        <v>193</v>
      </c>
      <c r="C39" s="158">
        <f>(100-I12)/10</f>
        <v>10</v>
      </c>
    </row>
    <row r="40" spans="1:10" s="70" customFormat="1" ht="11.25"/>
    <row r="41" spans="1:10" s="70" customFormat="1" ht="11.25"/>
    <row r="42" spans="1:10" s="70" customFormat="1" ht="11.25"/>
    <row r="43" spans="1:10" s="70" customFormat="1" ht="11.25"/>
    <row r="44" spans="1:10" s="70" customFormat="1" ht="11.25"/>
    <row r="45" spans="1:10" s="70" customFormat="1" ht="11.25"/>
    <row r="46" spans="1:10" s="70" customFormat="1" ht="11.25"/>
    <row r="47" spans="1:10" s="70" customFormat="1" ht="11.25"/>
    <row r="48" spans="1:10" s="70" customFormat="1" ht="11.25"/>
    <row r="49" spans="1:8" s="70" customFormat="1" ht="11.25"/>
    <row r="50" spans="1:8" s="70" customFormat="1" ht="11.25"/>
    <row r="51" spans="1:8" s="70" customFormat="1" ht="11.25"/>
    <row r="52" spans="1:8" s="70" customFormat="1" ht="11.25"/>
    <row r="53" spans="1:8" s="70" customFormat="1" ht="11.25"/>
    <row r="54" spans="1:8" s="70" customFormat="1" ht="11.25"/>
    <row r="55" spans="1:8" s="70" customFormat="1" ht="11.25"/>
    <row r="56" spans="1:8" s="70" customFormat="1" ht="11.25"/>
    <row r="57" spans="1:8" s="70" customFormat="1" ht="11.25"/>
    <row r="58" spans="1:8" s="70" customFormat="1" ht="11.25"/>
    <row r="59" spans="1:8" s="70" customFormat="1">
      <c r="A59" s="43"/>
      <c r="B59" s="43"/>
      <c r="C59" s="43"/>
      <c r="D59" s="43"/>
      <c r="E59" s="43"/>
      <c r="F59" s="43"/>
      <c r="G59" s="43"/>
      <c r="H59" s="43"/>
    </row>
    <row r="60" spans="1:8" ht="22.5" customHeight="1"/>
    <row r="61" spans="1:8">
      <c r="A61" s="71"/>
      <c r="B61" s="71"/>
      <c r="C61" s="71"/>
      <c r="D61" s="71"/>
      <c r="E61" s="71"/>
      <c r="F61" s="71"/>
      <c r="G61" s="71"/>
      <c r="H61" s="71"/>
    </row>
    <row r="62" spans="1:8" s="71" customFormat="1" ht="22.5" customHeight="1">
      <c r="A62" s="43"/>
      <c r="B62" s="43"/>
      <c r="C62" s="43"/>
      <c r="D62" s="43"/>
      <c r="E62" s="43"/>
      <c r="F62" s="43"/>
      <c r="G62" s="43"/>
      <c r="H62" s="43"/>
    </row>
    <row r="65" spans="1:8" ht="22.5" customHeight="1"/>
    <row r="69" spans="1:8" ht="22.5" customHeight="1">
      <c r="A69" s="72"/>
      <c r="B69" s="72"/>
      <c r="C69" s="72"/>
      <c r="D69" s="72"/>
      <c r="E69" s="72"/>
      <c r="F69" s="72"/>
      <c r="G69" s="72"/>
      <c r="H69" s="72"/>
    </row>
    <row r="70" spans="1:8" s="72" customFormat="1">
      <c r="A70" s="43"/>
      <c r="B70" s="43"/>
      <c r="C70" s="43"/>
      <c r="D70" s="43"/>
      <c r="E70" s="43"/>
      <c r="F70" s="43"/>
      <c r="G70" s="43"/>
      <c r="H70" s="43"/>
    </row>
    <row r="72" spans="1:8">
      <c r="A72" s="72"/>
      <c r="B72" s="72"/>
      <c r="C72" s="72"/>
      <c r="D72" s="72"/>
      <c r="E72" s="72"/>
      <c r="F72" s="72"/>
      <c r="G72" s="72"/>
      <c r="H72" s="72"/>
    </row>
    <row r="73" spans="1:8" s="72" customFormat="1">
      <c r="A73" s="43"/>
      <c r="B73" s="43"/>
      <c r="C73" s="43"/>
      <c r="D73" s="43"/>
      <c r="E73" s="43"/>
      <c r="F73" s="43"/>
      <c r="G73" s="43"/>
      <c r="H73" s="43"/>
    </row>
    <row r="75" spans="1:8">
      <c r="A75" s="72"/>
      <c r="B75" s="72"/>
      <c r="C75" s="72"/>
      <c r="D75" s="72"/>
      <c r="E75" s="72"/>
      <c r="F75" s="72"/>
      <c r="G75" s="72"/>
      <c r="H75" s="72"/>
    </row>
    <row r="76" spans="1:8" s="72" customFormat="1">
      <c r="A76" s="43"/>
      <c r="B76" s="43"/>
      <c r="C76" s="43"/>
      <c r="D76" s="43"/>
      <c r="E76" s="43"/>
      <c r="F76" s="43"/>
      <c r="G76" s="43"/>
      <c r="H76" s="43"/>
    </row>
    <row r="78" spans="1:8">
      <c r="B78" s="70"/>
      <c r="C78" s="70"/>
    </row>
    <row r="79" spans="1:8">
      <c r="B79" s="70"/>
      <c r="C79" s="70"/>
    </row>
    <row r="80" spans="1:8">
      <c r="B80" s="70"/>
      <c r="C80" s="70"/>
      <c r="D80" s="70"/>
    </row>
  </sheetData>
  <mergeCells count="6">
    <mergeCell ref="J10:J11"/>
    <mergeCell ref="I10:I11"/>
    <mergeCell ref="A37:I37"/>
    <mergeCell ref="A36:I36"/>
    <mergeCell ref="A35:I35"/>
    <mergeCell ref="A29:I29"/>
  </mergeCells>
  <phoneticPr fontId="7" type="noConversion"/>
  <pageMargins left="0.98425196850393704" right="0.39370078740157483" top="0.59" bottom="0.59055118110236227" header="0" footer="0"/>
  <pageSetup paperSize="9" scale="93" orientation="portrait" horizontalDpi="120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4"/>
  <sheetViews>
    <sheetView workbookViewId="0">
      <selection activeCell="N28" sqref="N28"/>
    </sheetView>
  </sheetViews>
  <sheetFormatPr defaultRowHeight="15"/>
  <cols>
    <col min="1" max="1" width="9.5546875" customWidth="1"/>
    <col min="2" max="2" width="6.33203125" customWidth="1"/>
    <col min="3" max="3" width="5.88671875" customWidth="1"/>
    <col min="4" max="4" width="5.5546875" customWidth="1"/>
    <col min="5" max="5" width="6.109375" customWidth="1"/>
    <col min="6" max="8" width="6.6640625" customWidth="1"/>
    <col min="9" max="9" width="7.21875" customWidth="1"/>
    <col min="10" max="10" width="7.77734375" customWidth="1"/>
    <col min="11" max="11" width="4.44140625" customWidth="1"/>
    <col min="12" max="12" width="4.6640625" hidden="1" customWidth="1"/>
  </cols>
  <sheetData>
    <row r="1" spans="1:11" ht="28.5" customHeight="1">
      <c r="A1" s="333" t="s">
        <v>96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</row>
    <row r="2" spans="1:11" ht="15.75" customHeight="1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1" ht="16.5">
      <c r="A3" s="78"/>
      <c r="B3" s="130" t="s">
        <v>97</v>
      </c>
      <c r="C3" s="78"/>
      <c r="D3" s="78"/>
      <c r="E3" s="78"/>
      <c r="F3" s="78"/>
      <c r="G3" s="78"/>
      <c r="H3" s="78"/>
      <c r="I3" s="78"/>
      <c r="J3" s="78"/>
      <c r="K3" s="129"/>
    </row>
    <row r="4" spans="1:11" ht="15.75">
      <c r="A4" s="78"/>
      <c r="B4" s="77"/>
      <c r="C4" s="78"/>
      <c r="D4" s="78"/>
      <c r="E4" s="78"/>
      <c r="F4" s="78"/>
      <c r="G4" s="78"/>
      <c r="H4" s="78"/>
      <c r="I4" s="78"/>
      <c r="J4" s="78"/>
      <c r="K4" s="129"/>
    </row>
    <row r="5" spans="1:11" ht="15.75">
      <c r="A5" s="78" t="s">
        <v>98</v>
      </c>
      <c r="B5" s="78"/>
      <c r="C5" s="78"/>
      <c r="D5" s="78"/>
      <c r="E5" s="78"/>
      <c r="F5" s="78"/>
      <c r="G5" s="78"/>
      <c r="H5" s="78"/>
      <c r="I5" s="78"/>
      <c r="J5" s="78"/>
      <c r="K5" s="129"/>
    </row>
    <row r="6" spans="1:11" ht="15.75">
      <c r="A6" s="78"/>
      <c r="B6" s="78"/>
      <c r="C6" s="78"/>
      <c r="D6" s="78"/>
      <c r="E6" s="78"/>
      <c r="F6" s="78"/>
      <c r="G6" s="78"/>
      <c r="H6" s="78"/>
      <c r="I6" s="78"/>
      <c r="J6" s="78"/>
      <c r="K6" s="129"/>
    </row>
    <row r="7" spans="1:11" ht="15.75">
      <c r="A7" s="334" t="s">
        <v>99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</row>
    <row r="8" spans="1:11" ht="15.75">
      <c r="A8" s="78"/>
      <c r="B8" s="78"/>
      <c r="C8" s="78"/>
      <c r="D8" s="78"/>
      <c r="E8" s="78"/>
      <c r="F8" s="78"/>
      <c r="G8" s="78"/>
      <c r="H8" s="78"/>
      <c r="I8" s="78"/>
      <c r="J8" s="78"/>
      <c r="K8" s="129"/>
    </row>
    <row r="9" spans="1:11" ht="57.75" customHeight="1">
      <c r="A9" s="320" t="s">
        <v>206</v>
      </c>
      <c r="B9" s="320"/>
      <c r="C9" s="320"/>
      <c r="D9" s="320"/>
      <c r="E9" s="320"/>
      <c r="F9" s="320"/>
      <c r="G9" s="320"/>
      <c r="H9" s="320"/>
      <c r="I9" s="320"/>
      <c r="J9" s="320"/>
      <c r="K9" s="320"/>
    </row>
    <row r="10" spans="1:11" ht="89.25" customHeight="1">
      <c r="A10" s="335" t="s">
        <v>207</v>
      </c>
      <c r="B10" s="335"/>
      <c r="C10" s="335"/>
      <c r="D10" s="335"/>
      <c r="E10" s="335"/>
      <c r="F10" s="335"/>
      <c r="G10" s="335"/>
      <c r="H10" s="335"/>
      <c r="I10" s="335"/>
      <c r="J10" s="335"/>
      <c r="K10" s="335"/>
    </row>
    <row r="11" spans="1:11" ht="15.75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129"/>
    </row>
    <row r="12" spans="1:11" ht="15.75">
      <c r="A12" s="332" t="s">
        <v>100</v>
      </c>
      <c r="B12" s="332"/>
      <c r="C12" s="332"/>
      <c r="D12" s="129"/>
      <c r="E12" s="129"/>
      <c r="F12" s="129"/>
      <c r="G12" s="129"/>
      <c r="H12" s="129"/>
      <c r="I12" s="129"/>
      <c r="J12" s="129"/>
      <c r="K12" s="129"/>
    </row>
    <row r="13" spans="1:11" ht="22.5" customHeight="1">
      <c r="A13" s="134" t="s">
        <v>101</v>
      </c>
      <c r="B13" s="134">
        <v>20</v>
      </c>
      <c r="C13" s="134">
        <v>30</v>
      </c>
      <c r="D13" s="134">
        <v>40</v>
      </c>
      <c r="E13" s="134">
        <v>50</v>
      </c>
      <c r="F13" s="134">
        <v>60</v>
      </c>
      <c r="G13" s="134">
        <v>70</v>
      </c>
      <c r="H13" s="134">
        <v>80</v>
      </c>
      <c r="I13" s="134">
        <v>90</v>
      </c>
      <c r="J13" s="134">
        <v>100</v>
      </c>
      <c r="K13" s="134">
        <v>120</v>
      </c>
    </row>
    <row r="14" spans="1:11" ht="21.75" customHeight="1">
      <c r="A14" s="134" t="s">
        <v>102</v>
      </c>
      <c r="B14" s="134">
        <v>0.96</v>
      </c>
      <c r="C14" s="134">
        <v>0.91</v>
      </c>
      <c r="D14" s="134">
        <v>0.87</v>
      </c>
      <c r="E14" s="134">
        <v>0.82</v>
      </c>
      <c r="F14" s="134">
        <v>0.78</v>
      </c>
      <c r="G14" s="134">
        <v>0.75</v>
      </c>
      <c r="H14" s="134">
        <v>0.71</v>
      </c>
      <c r="I14" s="134">
        <v>0.68</v>
      </c>
      <c r="J14" s="134">
        <v>0.65</v>
      </c>
      <c r="K14" s="134">
        <v>0.6</v>
      </c>
    </row>
    <row r="15" spans="1:11" ht="15.7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129"/>
    </row>
    <row r="16" spans="1:11" ht="60" customHeight="1">
      <c r="A16" s="320" t="s">
        <v>208</v>
      </c>
      <c r="B16" s="335"/>
      <c r="C16" s="335"/>
      <c r="D16" s="335"/>
      <c r="E16" s="335"/>
      <c r="F16" s="335"/>
      <c r="G16" s="335"/>
      <c r="H16" s="335"/>
      <c r="I16" s="335"/>
      <c r="J16" s="335"/>
      <c r="K16" s="335"/>
    </row>
    <row r="17" spans="1:11" ht="66" customHeight="1">
      <c r="A17" s="335" t="s">
        <v>103</v>
      </c>
      <c r="B17" s="335"/>
      <c r="C17" s="335"/>
      <c r="D17" s="335"/>
      <c r="E17" s="335"/>
      <c r="F17" s="335"/>
      <c r="G17" s="335"/>
      <c r="H17" s="335"/>
      <c r="I17" s="335"/>
      <c r="J17" s="335"/>
      <c r="K17" s="335"/>
    </row>
    <row r="18" spans="1:11" ht="15.75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129"/>
    </row>
    <row r="19" spans="1:11" ht="37.5" customHeight="1">
      <c r="A19" s="320" t="s">
        <v>104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</row>
    <row r="20" spans="1:11" ht="15.75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129"/>
    </row>
    <row r="21" spans="1:11" ht="15.75">
      <c r="A21" s="332" t="s">
        <v>105</v>
      </c>
      <c r="B21" s="332"/>
      <c r="C21" s="332"/>
      <c r="D21" s="129"/>
      <c r="E21" s="129"/>
      <c r="F21" s="129"/>
      <c r="G21" s="129"/>
      <c r="H21" s="129"/>
      <c r="I21" s="129"/>
      <c r="J21" s="129"/>
      <c r="K21" s="129"/>
    </row>
    <row r="22" spans="1:11" ht="23.25" customHeight="1">
      <c r="A22" s="134" t="s">
        <v>106</v>
      </c>
      <c r="B22" s="134">
        <v>10</v>
      </c>
      <c r="C22" s="134">
        <v>20</v>
      </c>
      <c r="D22" s="134">
        <v>30</v>
      </c>
      <c r="E22" s="134">
        <v>40</v>
      </c>
      <c r="F22" s="134">
        <v>50</v>
      </c>
      <c r="G22" s="134">
        <v>60</v>
      </c>
      <c r="H22" s="134">
        <v>70</v>
      </c>
      <c r="I22" s="134">
        <v>80</v>
      </c>
      <c r="J22" s="134">
        <v>90</v>
      </c>
      <c r="K22" s="134">
        <v>100</v>
      </c>
    </row>
    <row r="23" spans="1:11" ht="21.75" customHeight="1">
      <c r="A23" s="134" t="s">
        <v>107</v>
      </c>
      <c r="B23" s="134">
        <v>0.4</v>
      </c>
      <c r="C23" s="134">
        <v>0.6</v>
      </c>
      <c r="D23" s="134">
        <v>0.8</v>
      </c>
      <c r="E23" s="134">
        <v>1</v>
      </c>
      <c r="F23" s="134">
        <v>1.2</v>
      </c>
      <c r="G23" s="134">
        <v>1.4</v>
      </c>
      <c r="H23" s="134">
        <v>1.6</v>
      </c>
      <c r="I23" s="134">
        <v>1.8</v>
      </c>
      <c r="J23" s="134">
        <v>2</v>
      </c>
      <c r="K23" s="134">
        <v>2.2000000000000002</v>
      </c>
    </row>
    <row r="24" spans="1:11" ht="15.7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129"/>
    </row>
    <row r="25" spans="1:11" ht="15.75">
      <c r="A25" s="78"/>
      <c r="B25" s="122" t="s">
        <v>244</v>
      </c>
      <c r="C25" s="78"/>
      <c r="D25" s="78"/>
      <c r="E25" s="78"/>
      <c r="F25" s="78"/>
      <c r="G25" s="78"/>
      <c r="H25" s="78"/>
      <c r="I25" s="78"/>
      <c r="J25" s="78"/>
      <c r="K25" s="129"/>
    </row>
    <row r="26" spans="1:11" ht="15.75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129"/>
    </row>
    <row r="27" spans="1:11" ht="16.5" customHeight="1">
      <c r="A27" s="44" t="s">
        <v>188</v>
      </c>
      <c r="B27" s="124" t="s">
        <v>108</v>
      </c>
      <c r="C27" s="125">
        <f>площади!E30</f>
        <v>1.9038406365074902</v>
      </c>
      <c r="D27" s="122" t="s">
        <v>109</v>
      </c>
      <c r="E27" s="133">
        <f>площади!H12</f>
        <v>6.7619000000000007</v>
      </c>
      <c r="F27" s="126" t="s">
        <v>209</v>
      </c>
      <c r="G27" s="122"/>
      <c r="H27" s="125">
        <f>площади!L12</f>
        <v>8021.7264937500004</v>
      </c>
      <c r="I27" s="122" t="s">
        <v>118</v>
      </c>
      <c r="J27" s="307"/>
      <c r="K27" s="129"/>
    </row>
    <row r="28" spans="1:11" ht="16.5" customHeight="1">
      <c r="A28" s="44" t="s">
        <v>189</v>
      </c>
      <c r="B28" s="124" t="s">
        <v>108</v>
      </c>
      <c r="C28" s="125">
        <f>площади!E31</f>
        <v>0.56561036296011291</v>
      </c>
      <c r="D28" s="122" t="s">
        <v>109</v>
      </c>
      <c r="E28" s="133">
        <f>площади!H13</f>
        <v>3.8984999999999999</v>
      </c>
      <c r="F28" s="126" t="s">
        <v>209</v>
      </c>
      <c r="G28" s="122"/>
      <c r="H28" s="125">
        <f>площади!L14</f>
        <v>1387.4517843749998</v>
      </c>
      <c r="I28" s="122" t="s">
        <v>118</v>
      </c>
      <c r="J28" s="307"/>
      <c r="K28" s="129"/>
    </row>
    <row r="29" spans="1:11" ht="16.5" customHeight="1">
      <c r="A29" s="44" t="s">
        <v>190</v>
      </c>
      <c r="B29" s="124" t="s">
        <v>108</v>
      </c>
      <c r="C29" s="125">
        <f>площади!E32</f>
        <v>1.2563362198957391</v>
      </c>
      <c r="D29" s="122" t="s">
        <v>109</v>
      </c>
      <c r="E29" s="133">
        <f>площади!H14</f>
        <v>2.3210999999999999</v>
      </c>
      <c r="F29" s="126" t="s">
        <v>209</v>
      </c>
      <c r="G29" s="122"/>
      <c r="H29" s="125">
        <f>площади!L16</f>
        <v>1826.0383837499999</v>
      </c>
      <c r="I29" s="122" t="s">
        <v>118</v>
      </c>
      <c r="J29" s="307"/>
      <c r="K29" s="129"/>
    </row>
    <row r="30" spans="1:11" ht="16.5" customHeight="1">
      <c r="A30" s="44" t="s">
        <v>191</v>
      </c>
      <c r="B30" s="124" t="s">
        <v>108</v>
      </c>
      <c r="C30" s="125">
        <f>площади!E33</f>
        <v>1.331764705882353</v>
      </c>
      <c r="D30" s="122" t="s">
        <v>109</v>
      </c>
      <c r="E30" s="133">
        <f>площади!H15</f>
        <v>0.64600000000000002</v>
      </c>
      <c r="F30" s="126" t="s">
        <v>209</v>
      </c>
      <c r="G30" s="122"/>
      <c r="H30" s="125">
        <f>площади!L18</f>
        <v>536.45051250000006</v>
      </c>
      <c r="I30" s="122" t="s">
        <v>118</v>
      </c>
      <c r="J30" s="307"/>
      <c r="K30" s="129"/>
    </row>
    <row r="31" spans="1:11" ht="17.25" customHeight="1">
      <c r="A31" s="44" t="s">
        <v>192</v>
      </c>
      <c r="B31" s="124" t="s">
        <v>108</v>
      </c>
      <c r="C31" s="125">
        <f>площади!E34</f>
        <v>0.95943862423403847</v>
      </c>
      <c r="D31" s="122" t="s">
        <v>109</v>
      </c>
      <c r="E31" s="133">
        <f>площади!H16</f>
        <v>2.0236000000000001</v>
      </c>
      <c r="F31" s="126" t="s">
        <v>209</v>
      </c>
      <c r="G31" s="122"/>
      <c r="H31" s="125">
        <f>площади!L20</f>
        <v>1212.9458400000001</v>
      </c>
      <c r="I31" s="122" t="s">
        <v>118</v>
      </c>
      <c r="J31" s="307"/>
      <c r="K31" s="129"/>
    </row>
    <row r="32" spans="1:11" ht="15.75">
      <c r="A32" s="78"/>
      <c r="B32" s="78"/>
      <c r="C32" s="78"/>
      <c r="D32" s="78"/>
      <c r="E32" s="78"/>
      <c r="F32" s="78"/>
      <c r="G32" s="78"/>
      <c r="H32" s="78"/>
      <c r="I32" s="78"/>
      <c r="J32" s="78"/>
      <c r="K32" s="129"/>
    </row>
    <row r="35" spans="1:10" ht="22.5" customHeight="1"/>
    <row r="37" spans="1:10" ht="15.75">
      <c r="A37" s="78"/>
      <c r="B37" s="78"/>
      <c r="C37" s="78"/>
      <c r="D37" s="78"/>
      <c r="E37" s="78"/>
      <c r="F37" s="78"/>
      <c r="G37" s="78"/>
      <c r="H37" s="78"/>
      <c r="I37" s="78"/>
      <c r="J37" s="78"/>
    </row>
    <row r="38" spans="1:10" ht="15.75">
      <c r="A38" s="334"/>
      <c r="B38" s="334"/>
      <c r="C38" s="334"/>
      <c r="D38" s="334"/>
      <c r="E38" s="334"/>
      <c r="F38" s="334"/>
      <c r="G38" s="334"/>
      <c r="H38" s="334"/>
      <c r="I38" s="334"/>
      <c r="J38" s="334"/>
    </row>
    <row r="39" spans="1:10" ht="15.75">
      <c r="A39" s="78"/>
      <c r="B39" s="78"/>
      <c r="C39" s="78"/>
      <c r="D39" s="78"/>
      <c r="E39" s="78"/>
      <c r="F39" s="78"/>
      <c r="G39" s="78"/>
      <c r="H39" s="78"/>
      <c r="I39" s="78"/>
      <c r="J39" s="78"/>
    </row>
    <row r="40" spans="1:10" ht="15.75">
      <c r="A40" s="128"/>
      <c r="B40" s="78"/>
      <c r="C40" s="78"/>
      <c r="D40" s="78"/>
      <c r="E40" s="78"/>
      <c r="F40" s="78"/>
      <c r="G40" s="78"/>
      <c r="H40" s="78"/>
      <c r="I40" s="78"/>
      <c r="J40" s="78"/>
    </row>
    <row r="41" spans="1:10" ht="15.75">
      <c r="A41" s="128"/>
      <c r="B41" s="78"/>
      <c r="C41" s="78"/>
      <c r="D41" s="78"/>
      <c r="E41" s="78"/>
      <c r="F41" s="78"/>
      <c r="G41" s="78"/>
      <c r="H41" s="78"/>
      <c r="I41" s="78"/>
      <c r="J41" s="78"/>
    </row>
    <row r="42" spans="1:10" ht="15.75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0" ht="15.75">
      <c r="A43" s="78"/>
      <c r="B43" s="78"/>
      <c r="C43" s="78"/>
      <c r="D43" s="78"/>
      <c r="E43" s="131"/>
      <c r="F43" s="78"/>
      <c r="G43" s="78"/>
      <c r="H43" s="78"/>
      <c r="I43" s="116"/>
      <c r="J43" s="78"/>
    </row>
    <row r="44" spans="1:10" ht="15.75">
      <c r="A44" s="78"/>
      <c r="B44" s="78"/>
      <c r="C44" s="78"/>
      <c r="D44" s="78"/>
      <c r="E44" s="131"/>
      <c r="F44" s="78"/>
      <c r="G44" s="78"/>
      <c r="H44" s="78"/>
      <c r="I44" s="116"/>
      <c r="J44" s="78"/>
    </row>
    <row r="45" spans="1:10" ht="15.75">
      <c r="A45" s="78"/>
      <c r="B45" s="78"/>
      <c r="C45" s="78"/>
      <c r="D45" s="78"/>
      <c r="E45" s="131"/>
      <c r="F45" s="78"/>
      <c r="G45" s="78"/>
      <c r="H45" s="78"/>
      <c r="I45" s="116"/>
      <c r="J45" s="78"/>
    </row>
    <row r="46" spans="1:10" ht="15.75">
      <c r="A46" s="78"/>
      <c r="B46" s="78"/>
      <c r="C46" s="78"/>
      <c r="D46" s="78"/>
      <c r="E46" s="78"/>
      <c r="F46" s="78"/>
      <c r="G46" s="78"/>
      <c r="H46" s="78"/>
      <c r="I46" s="78"/>
      <c r="J46" s="78"/>
    </row>
    <row r="47" spans="1:10" ht="15.75">
      <c r="A47" s="78"/>
      <c r="B47" s="78"/>
      <c r="C47" s="78"/>
      <c r="D47" s="78"/>
      <c r="E47" s="78"/>
      <c r="F47" s="78"/>
      <c r="G47" s="78"/>
      <c r="H47" s="78"/>
      <c r="I47" s="78"/>
      <c r="J47" s="78"/>
    </row>
    <row r="48" spans="1:10" ht="15.75">
      <c r="A48" s="78"/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5.75">
      <c r="A49" s="78"/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5.75">
      <c r="A50" s="78"/>
      <c r="B50" s="78"/>
      <c r="C50" s="78"/>
      <c r="D50" s="78"/>
      <c r="E50" s="78"/>
      <c r="F50" s="78"/>
      <c r="G50" s="78"/>
      <c r="H50" s="78"/>
      <c r="I50" s="78"/>
      <c r="J50" s="78"/>
    </row>
    <row r="51" spans="1:10" ht="15.75">
      <c r="A51" s="78"/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5.75">
      <c r="A52" s="78"/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8.75">
      <c r="A53" s="112"/>
      <c r="B53" s="112"/>
      <c r="C53" s="112"/>
      <c r="D53" s="112"/>
      <c r="E53" s="112"/>
      <c r="F53" s="112"/>
      <c r="G53" s="112"/>
      <c r="H53" s="112"/>
      <c r="I53" s="112"/>
      <c r="J53" s="112"/>
    </row>
    <row r="54" spans="1:10" ht="18.75">
      <c r="A54" s="112"/>
      <c r="B54" s="112"/>
      <c r="C54" s="112"/>
      <c r="D54" s="112"/>
      <c r="E54" s="112"/>
      <c r="F54" s="112"/>
      <c r="G54" s="112"/>
      <c r="H54" s="112"/>
      <c r="I54" s="112"/>
      <c r="J54" s="112"/>
    </row>
  </sheetData>
  <mergeCells count="10">
    <mergeCell ref="A17:K17"/>
    <mergeCell ref="A38:J38"/>
    <mergeCell ref="A19:K19"/>
    <mergeCell ref="A21:C21"/>
    <mergeCell ref="A16:K16"/>
    <mergeCell ref="A12:C12"/>
    <mergeCell ref="A1:K2"/>
    <mergeCell ref="A7:K7"/>
    <mergeCell ref="A9:K9"/>
    <mergeCell ref="A10:K10"/>
  </mergeCells>
  <phoneticPr fontId="33" type="noConversion"/>
  <pageMargins left="0.75" right="0.26" top="0.49" bottom="0.43307086614173229" header="0.31496062992125984" footer="0.31496062992125984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89"/>
  <sheetViews>
    <sheetView workbookViewId="0">
      <selection activeCell="K24" sqref="K24"/>
    </sheetView>
  </sheetViews>
  <sheetFormatPr defaultRowHeight="15"/>
  <cols>
    <col min="1" max="1" width="9.6640625" customWidth="1"/>
    <col min="2" max="2" width="7.33203125" customWidth="1"/>
    <col min="3" max="3" width="6.6640625" customWidth="1"/>
    <col min="4" max="4" width="5.88671875" customWidth="1"/>
    <col min="5" max="5" width="3.109375" customWidth="1"/>
    <col min="6" max="6" width="6.44140625" customWidth="1"/>
    <col min="7" max="7" width="6.33203125" customWidth="1"/>
    <col min="8" max="8" width="5.5546875" customWidth="1"/>
    <col min="9" max="9" width="6.5546875" customWidth="1"/>
    <col min="10" max="10" width="7.21875" customWidth="1"/>
  </cols>
  <sheetData>
    <row r="1" spans="1:10" ht="30" customHeight="1">
      <c r="A1" s="321" t="s">
        <v>110</v>
      </c>
      <c r="B1" s="321"/>
      <c r="C1" s="321"/>
      <c r="D1" s="321"/>
      <c r="E1" s="321"/>
      <c r="F1" s="321"/>
      <c r="G1" s="321"/>
      <c r="H1" s="321"/>
      <c r="I1" s="321"/>
      <c r="J1" s="321"/>
    </row>
    <row r="2" spans="1:10" ht="15.75">
      <c r="A2" s="78"/>
      <c r="B2" s="78"/>
      <c r="C2" s="78"/>
      <c r="D2" s="78"/>
      <c r="E2" s="78"/>
      <c r="F2" s="78"/>
      <c r="G2" s="78"/>
      <c r="H2" s="78"/>
      <c r="I2" s="78"/>
      <c r="J2" s="78"/>
    </row>
    <row r="3" spans="1:10" ht="17.25">
      <c r="A3" s="340" t="s">
        <v>111</v>
      </c>
      <c r="B3" s="340"/>
      <c r="C3" s="340"/>
      <c r="D3" s="340"/>
      <c r="E3" s="340"/>
      <c r="F3" s="340"/>
      <c r="G3" s="340"/>
      <c r="H3" s="340"/>
      <c r="I3" s="340"/>
      <c r="J3" s="340"/>
    </row>
    <row r="4" spans="1:10" ht="15.75">
      <c r="A4" s="78"/>
      <c r="B4" s="78"/>
      <c r="C4" s="78"/>
      <c r="D4" s="78"/>
      <c r="E4" s="78"/>
      <c r="F4" s="78"/>
      <c r="G4" s="78"/>
      <c r="H4" s="78"/>
      <c r="I4" s="78"/>
      <c r="J4" s="78"/>
    </row>
    <row r="5" spans="1:10" ht="61.5" customHeight="1">
      <c r="A5" s="339" t="s">
        <v>210</v>
      </c>
      <c r="B5" s="339"/>
      <c r="C5" s="339"/>
      <c r="D5" s="339"/>
      <c r="E5" s="339"/>
      <c r="F5" s="339"/>
      <c r="G5" s="339"/>
      <c r="H5" s="339"/>
      <c r="I5" s="339"/>
      <c r="J5" s="339"/>
    </row>
    <row r="6" spans="1:10" ht="15.75">
      <c r="A6" s="128"/>
      <c r="B6" s="78"/>
      <c r="C6" s="78"/>
      <c r="D6" s="78"/>
      <c r="E6" s="78"/>
      <c r="F6" s="78"/>
      <c r="G6" s="78"/>
      <c r="H6" s="78"/>
      <c r="I6" s="78"/>
      <c r="J6" s="78"/>
    </row>
    <row r="7" spans="1:10" ht="15.75">
      <c r="A7" s="77" t="s">
        <v>112</v>
      </c>
      <c r="B7" s="78"/>
      <c r="C7" s="78"/>
      <c r="D7" s="78"/>
      <c r="E7" s="78"/>
      <c r="F7" s="78"/>
      <c r="G7" s="78"/>
      <c r="H7" s="78"/>
      <c r="I7" s="78"/>
      <c r="J7" s="78"/>
    </row>
    <row r="8" spans="1:10" ht="15.75">
      <c r="A8" s="78"/>
      <c r="B8" s="78"/>
      <c r="C8" s="78"/>
      <c r="D8" s="78"/>
      <c r="E8" s="131"/>
      <c r="F8" s="78"/>
      <c r="G8" s="78"/>
      <c r="H8" s="78"/>
      <c r="I8" s="116"/>
      <c r="J8" s="78"/>
    </row>
    <row r="9" spans="1:10" ht="69" customHeight="1">
      <c r="A9" s="338" t="s">
        <v>113</v>
      </c>
      <c r="B9" s="338"/>
      <c r="C9" s="338"/>
      <c r="D9" s="338"/>
      <c r="E9" s="338"/>
      <c r="F9" s="338"/>
      <c r="G9" s="338"/>
      <c r="H9" s="338"/>
      <c r="I9" s="338"/>
      <c r="J9" s="338"/>
    </row>
    <row r="10" spans="1:10" ht="15.75">
      <c r="A10" s="78"/>
      <c r="B10" s="78"/>
      <c r="C10" s="78"/>
      <c r="D10" s="78"/>
      <c r="E10" s="131"/>
      <c r="F10" s="78"/>
      <c r="G10" s="78"/>
      <c r="H10" s="78"/>
      <c r="I10" s="116"/>
      <c r="J10" s="78"/>
    </row>
    <row r="11" spans="1:10" ht="15.75">
      <c r="A11" s="116" t="s">
        <v>114</v>
      </c>
      <c r="B11" s="78"/>
      <c r="C11" s="78"/>
      <c r="D11" s="78"/>
      <c r="E11" s="78"/>
    </row>
    <row r="12" spans="1:10" ht="15.75">
      <c r="A12" s="341" t="s">
        <v>115</v>
      </c>
      <c r="B12" s="341"/>
      <c r="C12" s="341"/>
      <c r="D12" s="341"/>
      <c r="E12" s="341"/>
      <c r="F12" s="341"/>
      <c r="G12" s="134">
        <v>1</v>
      </c>
      <c r="H12" s="134">
        <v>2</v>
      </c>
      <c r="I12" s="134">
        <v>3</v>
      </c>
      <c r="J12" s="134">
        <v>4</v>
      </c>
    </row>
    <row r="13" spans="1:10" ht="15.75" customHeight="1">
      <c r="A13" s="341" t="s">
        <v>116</v>
      </c>
      <c r="B13" s="341"/>
      <c r="C13" s="341"/>
      <c r="D13" s="341"/>
      <c r="E13" s="341"/>
      <c r="F13" s="341"/>
      <c r="G13" s="134">
        <v>0.47</v>
      </c>
      <c r="H13" s="134">
        <v>0.56000000000000005</v>
      </c>
      <c r="I13" s="134">
        <v>0.69</v>
      </c>
      <c r="J13" s="134">
        <v>0.77</v>
      </c>
    </row>
    <row r="14" spans="1:10" ht="15.75">
      <c r="A14" s="78"/>
      <c r="B14" s="78"/>
      <c r="C14" s="78"/>
      <c r="D14" s="78"/>
      <c r="E14" s="78"/>
      <c r="F14" s="78"/>
      <c r="G14" s="78"/>
      <c r="H14" s="78"/>
      <c r="I14" s="78"/>
      <c r="J14" s="78"/>
    </row>
    <row r="15" spans="1:10" ht="35.25" customHeight="1">
      <c r="A15" s="336" t="s">
        <v>212</v>
      </c>
      <c r="B15" s="337"/>
      <c r="C15" s="337"/>
      <c r="D15" s="337"/>
      <c r="E15" s="337"/>
      <c r="F15" s="337"/>
      <c r="G15" s="337"/>
      <c r="H15" s="337"/>
      <c r="I15" s="337"/>
      <c r="J15" s="337"/>
    </row>
    <row r="16" spans="1:10" ht="15.75">
      <c r="A16" s="122" t="s">
        <v>211</v>
      </c>
      <c r="B16" s="78"/>
      <c r="C16" s="78"/>
      <c r="D16" s="78"/>
      <c r="E16" s="78"/>
      <c r="F16" s="78"/>
      <c r="G16" s="78"/>
      <c r="H16" s="78"/>
      <c r="I16" s="78"/>
      <c r="J16" s="78"/>
    </row>
    <row r="17" spans="1:10" ht="14.25" customHeight="1">
      <c r="A17" s="78"/>
      <c r="B17" s="78"/>
      <c r="C17" s="78"/>
      <c r="D17" s="78"/>
      <c r="E17" s="78"/>
      <c r="F17" s="78"/>
      <c r="G17" s="78"/>
      <c r="H17" s="78"/>
      <c r="I17" s="78"/>
      <c r="J17" s="78"/>
    </row>
    <row r="18" spans="1:10" ht="15.75" customHeight="1">
      <c r="A18" s="77" t="s">
        <v>213</v>
      </c>
      <c r="B18" s="78"/>
      <c r="C18" s="122">
        <f>площади!C39</f>
        <v>10</v>
      </c>
      <c r="D18" s="78"/>
      <c r="E18" s="78"/>
      <c r="F18" s="78"/>
      <c r="G18" s="78"/>
      <c r="H18" s="78"/>
      <c r="I18" s="78"/>
      <c r="J18" s="78"/>
    </row>
    <row r="19" spans="1:10" ht="15.75">
      <c r="A19" s="78"/>
      <c r="B19" s="78"/>
      <c r="C19" s="78"/>
      <c r="D19" s="78"/>
      <c r="E19" s="78"/>
      <c r="F19" s="78"/>
      <c r="G19" s="78"/>
      <c r="H19" s="78"/>
      <c r="I19" s="78"/>
      <c r="J19" s="78"/>
    </row>
    <row r="20" spans="1:10" ht="15.75">
      <c r="A20" s="78"/>
      <c r="B20" s="78"/>
      <c r="C20" s="78"/>
      <c r="D20" s="78"/>
      <c r="E20" s="78"/>
      <c r="F20" s="78"/>
      <c r="G20" s="78"/>
      <c r="H20" s="78"/>
      <c r="I20" s="78"/>
      <c r="J20" s="78"/>
    </row>
    <row r="21" spans="1:10" ht="18.75" customHeight="1">
      <c r="A21" s="77" t="s">
        <v>245</v>
      </c>
      <c r="B21" s="78"/>
      <c r="C21" s="78"/>
      <c r="D21" s="78"/>
      <c r="E21" s="78"/>
      <c r="F21" s="78"/>
      <c r="G21" s="78"/>
      <c r="H21" s="78"/>
      <c r="I21" s="78"/>
      <c r="J21" s="78"/>
    </row>
    <row r="22" spans="1:10" ht="15.75">
      <c r="A22" s="78"/>
      <c r="B22" s="78"/>
      <c r="C22" s="78"/>
      <c r="D22" s="78"/>
      <c r="E22" s="78"/>
      <c r="F22" s="78"/>
      <c r="G22" s="78"/>
      <c r="H22" s="78"/>
      <c r="I22" s="78"/>
      <c r="J22" s="78"/>
    </row>
    <row r="23" spans="1:10" ht="19.5">
      <c r="A23" s="44" t="s">
        <v>188</v>
      </c>
      <c r="B23" s="124" t="s">
        <v>117</v>
      </c>
      <c r="C23" s="123">
        <f>площади!H12</f>
        <v>6.7619000000000007</v>
      </c>
      <c r="D23" s="122" t="s">
        <v>214</v>
      </c>
      <c r="E23" s="122">
        <f>C18</f>
        <v>10</v>
      </c>
      <c r="F23" s="122" t="s">
        <v>215</v>
      </c>
      <c r="G23" s="135">
        <f>площади!L22</f>
        <v>4385.7683400000005</v>
      </c>
      <c r="H23" s="122" t="s">
        <v>118</v>
      </c>
      <c r="I23" s="78"/>
      <c r="J23" s="78"/>
    </row>
    <row r="24" spans="1:10" ht="18.75" customHeight="1">
      <c r="A24" s="44" t="s">
        <v>189</v>
      </c>
      <c r="B24" s="124" t="s">
        <v>117</v>
      </c>
      <c r="C24" s="123">
        <f>площади!H13</f>
        <v>3.8984999999999999</v>
      </c>
      <c r="D24" s="122" t="s">
        <v>214</v>
      </c>
      <c r="E24" s="122">
        <v>10</v>
      </c>
      <c r="F24" s="122" t="s">
        <v>215</v>
      </c>
      <c r="G24" s="135">
        <f>площади!L24</f>
        <v>2528.5670999999998</v>
      </c>
      <c r="H24" s="122" t="s">
        <v>118</v>
      </c>
    </row>
    <row r="25" spans="1:10" ht="19.5" customHeight="1">
      <c r="A25" s="44" t="s">
        <v>190</v>
      </c>
      <c r="B25" s="124" t="s">
        <v>117</v>
      </c>
      <c r="C25" s="123">
        <f>площади!H14</f>
        <v>2.3210999999999999</v>
      </c>
      <c r="D25" s="122" t="s">
        <v>214</v>
      </c>
      <c r="E25" s="122">
        <v>10</v>
      </c>
      <c r="F25" s="122" t="s">
        <v>215</v>
      </c>
      <c r="G25" s="135">
        <f>площади!L26</f>
        <v>1505.4654600000001</v>
      </c>
      <c r="H25" s="122" t="s">
        <v>118</v>
      </c>
    </row>
    <row r="26" spans="1:10" ht="19.5">
      <c r="A26" s="44" t="s">
        <v>191</v>
      </c>
      <c r="B26" s="124" t="s">
        <v>117</v>
      </c>
      <c r="C26" s="123">
        <f>площади!H15</f>
        <v>0.64600000000000002</v>
      </c>
      <c r="D26" s="122" t="s">
        <v>214</v>
      </c>
      <c r="E26" s="122">
        <v>10</v>
      </c>
      <c r="F26" s="122" t="s">
        <v>215</v>
      </c>
      <c r="G26" s="135">
        <f>площади!L28</f>
        <v>418.99559999999997</v>
      </c>
      <c r="H26" s="122" t="s">
        <v>118</v>
      </c>
    </row>
    <row r="27" spans="1:10" ht="15.75" customHeight="1">
      <c r="A27" s="44" t="s">
        <v>192</v>
      </c>
      <c r="B27" s="124" t="s">
        <v>117</v>
      </c>
      <c r="C27" s="123">
        <f>площади!H16</f>
        <v>2.0236000000000001</v>
      </c>
      <c r="D27" s="122" t="s">
        <v>214</v>
      </c>
      <c r="E27" s="122">
        <v>10</v>
      </c>
      <c r="F27" s="122" t="s">
        <v>215</v>
      </c>
      <c r="G27" s="135">
        <f>площади!L30</f>
        <v>1312.5069600000002</v>
      </c>
      <c r="H27" s="122" t="s">
        <v>118</v>
      </c>
    </row>
    <row r="29" spans="1:10" ht="18.75">
      <c r="A29" s="321" t="s">
        <v>216</v>
      </c>
      <c r="B29" s="321"/>
      <c r="C29" s="321"/>
      <c r="D29" s="321"/>
      <c r="E29" s="321"/>
      <c r="F29" s="321"/>
      <c r="G29" s="321"/>
      <c r="H29" s="321"/>
      <c r="I29" s="321"/>
      <c r="J29" s="321"/>
    </row>
    <row r="31" spans="1:10" ht="32.25" customHeight="1">
      <c r="A31" s="336" t="s">
        <v>217</v>
      </c>
      <c r="B31" s="336"/>
      <c r="C31" s="336"/>
      <c r="D31" s="336"/>
      <c r="E31" s="336"/>
      <c r="F31" s="336"/>
      <c r="G31" s="336"/>
      <c r="H31" s="336"/>
      <c r="I31" s="336"/>
      <c r="J31" s="336"/>
    </row>
    <row r="35" spans="1:10" ht="22.5" customHeight="1"/>
    <row r="36" spans="1:10" ht="15.75">
      <c r="A36" s="78"/>
      <c r="B36" s="78"/>
      <c r="C36" s="78"/>
      <c r="D36" s="78"/>
      <c r="E36" s="78"/>
      <c r="F36" s="78"/>
      <c r="G36" s="78"/>
      <c r="H36" s="78"/>
      <c r="I36" s="78"/>
      <c r="J36" s="78"/>
    </row>
    <row r="37" spans="1:10" ht="15.75">
      <c r="A37" s="78"/>
      <c r="B37" s="78"/>
      <c r="C37" s="78"/>
      <c r="D37" s="78"/>
      <c r="E37" s="78"/>
      <c r="F37" s="78"/>
      <c r="G37" s="78"/>
      <c r="H37" s="78"/>
      <c r="I37" s="78"/>
      <c r="J37" s="78"/>
    </row>
    <row r="38" spans="1:10" ht="15.75">
      <c r="A38" s="78"/>
      <c r="B38" s="78"/>
      <c r="C38" s="78"/>
      <c r="D38" s="78"/>
      <c r="E38" s="78"/>
      <c r="F38" s="78"/>
      <c r="G38" s="78"/>
      <c r="H38" s="78"/>
      <c r="I38" s="78"/>
      <c r="J38" s="78"/>
    </row>
    <row r="39" spans="1:10" ht="15.75">
      <c r="A39" s="78"/>
      <c r="B39" s="78"/>
      <c r="C39" s="132"/>
      <c r="D39" s="78"/>
      <c r="E39" s="78"/>
      <c r="F39" s="78"/>
      <c r="G39" s="78"/>
      <c r="H39" s="78"/>
      <c r="I39" s="78"/>
      <c r="J39" s="78"/>
    </row>
    <row r="40" spans="1:10" ht="15.75">
      <c r="A40" s="78"/>
      <c r="B40" s="78"/>
      <c r="C40" s="78"/>
      <c r="D40" s="78"/>
      <c r="E40" s="78"/>
      <c r="F40" s="78"/>
      <c r="G40" s="78"/>
      <c r="H40" s="78"/>
      <c r="I40" s="78"/>
      <c r="J40" s="78"/>
    </row>
    <row r="41" spans="1:10" ht="15.75">
      <c r="A41" s="78"/>
      <c r="B41" s="78"/>
      <c r="C41" s="78"/>
      <c r="D41" s="78"/>
      <c r="E41" s="78"/>
      <c r="F41" s="78"/>
      <c r="G41" s="78"/>
      <c r="H41" s="78"/>
      <c r="I41" s="78"/>
      <c r="J41" s="78"/>
    </row>
    <row r="42" spans="1:10" ht="15.75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0" ht="15.75">
      <c r="A43" s="78"/>
      <c r="B43" s="78"/>
      <c r="C43" s="78"/>
      <c r="D43" s="78"/>
      <c r="E43" s="78"/>
      <c r="F43" s="78"/>
      <c r="G43" s="78"/>
      <c r="H43" s="78"/>
      <c r="I43" s="78"/>
      <c r="J43" s="78"/>
    </row>
    <row r="44" spans="1:10" ht="15.75">
      <c r="A44" s="78"/>
      <c r="B44" s="78"/>
      <c r="C44" s="78"/>
      <c r="D44" s="78"/>
      <c r="E44" s="78"/>
      <c r="F44" s="78"/>
      <c r="G44" s="78"/>
      <c r="H44" s="78"/>
      <c r="I44" s="78"/>
      <c r="J44" s="78"/>
    </row>
    <row r="45" spans="1:10" ht="15.75">
      <c r="A45" s="78"/>
      <c r="B45" s="78"/>
      <c r="C45" s="78"/>
      <c r="D45" s="78"/>
      <c r="E45" s="78"/>
      <c r="F45" s="78"/>
      <c r="G45" s="78"/>
      <c r="H45" s="78"/>
      <c r="I45" s="78"/>
      <c r="J45" s="78"/>
    </row>
    <row r="46" spans="1:10" ht="15.75">
      <c r="A46" s="78"/>
      <c r="B46" s="78"/>
      <c r="C46" s="78"/>
      <c r="D46" s="78"/>
      <c r="E46" s="78"/>
      <c r="F46" s="78"/>
      <c r="G46" s="78"/>
      <c r="H46" s="78"/>
      <c r="I46" s="78"/>
      <c r="J46" s="78"/>
    </row>
    <row r="47" spans="1:10" ht="15.75">
      <c r="A47" s="78"/>
      <c r="B47" s="78"/>
      <c r="C47" s="78"/>
      <c r="D47" s="78"/>
      <c r="E47" s="78"/>
      <c r="F47" s="78"/>
      <c r="G47" s="78"/>
      <c r="H47" s="78"/>
      <c r="I47" s="78"/>
      <c r="J47" s="78"/>
    </row>
    <row r="48" spans="1:10" ht="15.75">
      <c r="A48" s="78"/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5.75">
      <c r="A49" s="78"/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5.75">
      <c r="A50" s="78"/>
      <c r="B50" s="78"/>
      <c r="C50" s="78"/>
      <c r="D50" s="78"/>
      <c r="E50" s="78"/>
      <c r="F50" s="78"/>
      <c r="G50" s="78"/>
      <c r="H50" s="78"/>
      <c r="I50" s="78"/>
      <c r="J50" s="78"/>
    </row>
    <row r="51" spans="1:10" ht="15.75">
      <c r="A51" s="78"/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5.75">
      <c r="A52" s="78"/>
      <c r="B52" s="78"/>
      <c r="C52" s="78"/>
      <c r="D52" s="78"/>
      <c r="E52" s="78"/>
      <c r="F52" s="78"/>
      <c r="G52" s="78"/>
      <c r="H52" s="78"/>
      <c r="I52" s="78"/>
      <c r="J52" s="78"/>
    </row>
    <row r="53" spans="1:10" ht="15.75">
      <c r="A53" s="78"/>
      <c r="B53" s="78"/>
      <c r="C53" s="78"/>
      <c r="D53" s="78"/>
      <c r="E53" s="78"/>
      <c r="F53" s="78"/>
      <c r="G53" s="78"/>
      <c r="H53" s="78"/>
      <c r="I53" s="78"/>
      <c r="J53" s="78"/>
    </row>
    <row r="54" spans="1:10" ht="15.75">
      <c r="A54" s="78"/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5.75">
      <c r="A55" s="78"/>
      <c r="B55" s="78"/>
      <c r="C55" s="78"/>
      <c r="D55" s="78"/>
      <c r="E55" s="78"/>
      <c r="F55" s="78"/>
      <c r="G55" s="78"/>
      <c r="H55" s="78"/>
      <c r="I55" s="78"/>
      <c r="J55" s="78"/>
    </row>
    <row r="56" spans="1:10" ht="15.75">
      <c r="A56" s="78"/>
      <c r="B56" s="78"/>
      <c r="C56" s="78"/>
      <c r="D56" s="78"/>
      <c r="E56" s="78"/>
      <c r="F56" s="78"/>
      <c r="G56" s="78"/>
      <c r="H56" s="78"/>
      <c r="I56" s="78"/>
      <c r="J56" s="78"/>
    </row>
    <row r="57" spans="1:10" ht="15.75">
      <c r="A57" s="78"/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5.75">
      <c r="A58" s="78"/>
      <c r="B58" s="78"/>
      <c r="C58" s="78"/>
      <c r="D58" s="78"/>
      <c r="E58" s="78"/>
      <c r="F58" s="78"/>
      <c r="G58" s="78"/>
      <c r="H58" s="78"/>
      <c r="I58" s="78"/>
      <c r="J58" s="78"/>
    </row>
    <row r="59" spans="1:10" ht="15.75">
      <c r="A59" s="78"/>
      <c r="B59" s="78"/>
      <c r="C59" s="78"/>
      <c r="D59" s="78"/>
      <c r="E59" s="78"/>
      <c r="F59" s="78"/>
      <c r="G59" s="78"/>
      <c r="H59" s="78"/>
      <c r="I59" s="78"/>
      <c r="J59" s="78"/>
    </row>
    <row r="60" spans="1:10" ht="15.75">
      <c r="A60" s="78"/>
      <c r="B60" s="78"/>
      <c r="C60" s="78"/>
      <c r="D60" s="78"/>
      <c r="E60" s="78"/>
      <c r="F60" s="78"/>
      <c r="G60" s="78"/>
      <c r="H60" s="78"/>
      <c r="I60" s="78"/>
      <c r="J60" s="78"/>
    </row>
    <row r="61" spans="1:10" ht="15.75">
      <c r="A61" s="78"/>
      <c r="B61" s="78"/>
      <c r="C61" s="78"/>
      <c r="D61" s="78"/>
      <c r="E61" s="78"/>
      <c r="F61" s="78"/>
      <c r="G61" s="78"/>
      <c r="H61" s="78"/>
      <c r="I61" s="78"/>
      <c r="J61" s="78"/>
    </row>
    <row r="62" spans="1:10" ht="15.75">
      <c r="A62" s="78"/>
      <c r="B62" s="78"/>
      <c r="C62" s="78"/>
      <c r="D62" s="78"/>
      <c r="E62" s="78"/>
      <c r="F62" s="78"/>
      <c r="G62" s="78"/>
      <c r="H62" s="78"/>
      <c r="I62" s="78"/>
      <c r="J62" s="78"/>
    </row>
    <row r="63" spans="1:10" ht="15.75">
      <c r="A63" s="78"/>
      <c r="B63" s="78"/>
      <c r="C63" s="78"/>
      <c r="D63" s="78"/>
      <c r="E63" s="78"/>
      <c r="F63" s="78"/>
      <c r="G63" s="78"/>
      <c r="H63" s="78"/>
      <c r="I63" s="78"/>
      <c r="J63" s="78"/>
    </row>
    <row r="64" spans="1:10" ht="15.75">
      <c r="A64" s="78"/>
      <c r="B64" s="78"/>
      <c r="C64" s="78"/>
      <c r="D64" s="78"/>
      <c r="E64" s="78"/>
      <c r="F64" s="78"/>
      <c r="G64" s="78"/>
      <c r="H64" s="78"/>
      <c r="I64" s="78"/>
      <c r="J64" s="78"/>
    </row>
    <row r="65" spans="1:10" ht="15.75">
      <c r="A65" s="78"/>
      <c r="B65" s="78"/>
      <c r="C65" s="78"/>
      <c r="D65" s="78"/>
      <c r="E65" s="78"/>
      <c r="F65" s="78"/>
      <c r="G65" s="78"/>
      <c r="H65" s="78"/>
      <c r="I65" s="78"/>
      <c r="J65" s="78"/>
    </row>
    <row r="66" spans="1:10" ht="15.75">
      <c r="A66" s="78"/>
      <c r="B66" s="78"/>
      <c r="C66" s="78"/>
      <c r="D66" s="78"/>
      <c r="E66" s="78"/>
      <c r="F66" s="78"/>
      <c r="G66" s="78"/>
      <c r="H66" s="78"/>
      <c r="I66" s="78"/>
      <c r="J66" s="78"/>
    </row>
    <row r="67" spans="1:10" ht="15.75">
      <c r="A67" s="78"/>
      <c r="B67" s="78"/>
      <c r="C67" s="78"/>
      <c r="D67" s="78"/>
      <c r="E67" s="78"/>
      <c r="F67" s="78"/>
      <c r="G67" s="78"/>
      <c r="H67" s="78"/>
      <c r="I67" s="78"/>
      <c r="J67" s="78"/>
    </row>
    <row r="68" spans="1:10" ht="15.75">
      <c r="A68" s="78"/>
      <c r="B68" s="78"/>
      <c r="C68" s="78"/>
      <c r="D68" s="78"/>
      <c r="E68" s="78"/>
      <c r="F68" s="78"/>
      <c r="G68" s="78"/>
      <c r="H68" s="78"/>
      <c r="I68" s="78"/>
      <c r="J68" s="78"/>
    </row>
    <row r="69" spans="1:10" ht="15.75">
      <c r="A69" s="78"/>
      <c r="B69" s="78"/>
      <c r="C69" s="78"/>
      <c r="D69" s="78"/>
      <c r="E69" s="78"/>
      <c r="F69" s="78"/>
      <c r="G69" s="78"/>
      <c r="H69" s="78"/>
      <c r="I69" s="78"/>
      <c r="J69" s="78"/>
    </row>
    <row r="70" spans="1:10" ht="15.75">
      <c r="A70" s="78"/>
      <c r="B70" s="78"/>
      <c r="C70" s="78"/>
      <c r="D70" s="78"/>
      <c r="E70" s="78"/>
      <c r="F70" s="78"/>
      <c r="G70" s="78"/>
      <c r="H70" s="78"/>
      <c r="I70" s="78"/>
      <c r="J70" s="78"/>
    </row>
    <row r="71" spans="1:10" ht="15.75">
      <c r="A71" s="78"/>
      <c r="B71" s="78"/>
      <c r="C71" s="78"/>
      <c r="D71" s="78"/>
      <c r="E71" s="78"/>
      <c r="F71" s="78"/>
      <c r="G71" s="78"/>
      <c r="H71" s="78"/>
      <c r="I71" s="78"/>
      <c r="J71" s="78"/>
    </row>
    <row r="72" spans="1:10" ht="15.75">
      <c r="A72" s="78"/>
      <c r="B72" s="78"/>
      <c r="C72" s="78"/>
      <c r="D72" s="78"/>
      <c r="E72" s="78"/>
      <c r="F72" s="78"/>
      <c r="G72" s="78"/>
      <c r="H72" s="78"/>
      <c r="I72" s="78"/>
      <c r="J72" s="78"/>
    </row>
    <row r="73" spans="1:10" ht="15.75">
      <c r="A73" s="78"/>
      <c r="B73" s="78"/>
      <c r="C73" s="78"/>
      <c r="D73" s="78"/>
      <c r="E73" s="78"/>
      <c r="F73" s="78"/>
      <c r="G73" s="78"/>
      <c r="H73" s="78"/>
      <c r="I73" s="78"/>
      <c r="J73" s="78"/>
    </row>
    <row r="74" spans="1:10" ht="15.75">
      <c r="A74" s="78"/>
      <c r="B74" s="78"/>
      <c r="C74" s="78"/>
      <c r="D74" s="78"/>
      <c r="E74" s="78"/>
      <c r="F74" s="78"/>
      <c r="G74" s="78"/>
      <c r="H74" s="78"/>
      <c r="I74" s="78"/>
      <c r="J74" s="78"/>
    </row>
    <row r="75" spans="1:10" ht="15.75">
      <c r="A75" s="78"/>
      <c r="B75" s="78"/>
      <c r="C75" s="78"/>
      <c r="D75" s="78"/>
      <c r="E75" s="78"/>
      <c r="F75" s="78"/>
      <c r="G75" s="78"/>
      <c r="H75" s="78"/>
      <c r="I75" s="78"/>
      <c r="J75" s="78"/>
    </row>
    <row r="76" spans="1:10" ht="15.75">
      <c r="A76" s="78"/>
      <c r="B76" s="78"/>
      <c r="C76" s="78"/>
      <c r="D76" s="78"/>
      <c r="E76" s="78"/>
      <c r="F76" s="78"/>
      <c r="G76" s="78"/>
      <c r="H76" s="78"/>
      <c r="I76" s="78"/>
      <c r="J76" s="78"/>
    </row>
    <row r="77" spans="1:10" ht="15.75">
      <c r="A77" s="78"/>
      <c r="B77" s="78"/>
      <c r="C77" s="78"/>
      <c r="D77" s="78"/>
      <c r="E77" s="78"/>
      <c r="F77" s="78"/>
      <c r="G77" s="78"/>
      <c r="H77" s="78"/>
      <c r="I77" s="78"/>
      <c r="J77" s="78"/>
    </row>
    <row r="78" spans="1:10" ht="15.75">
      <c r="A78" s="78"/>
      <c r="B78" s="78"/>
      <c r="C78" s="78"/>
      <c r="D78" s="78"/>
      <c r="E78" s="78"/>
      <c r="F78" s="78"/>
      <c r="G78" s="78"/>
      <c r="H78" s="78"/>
      <c r="I78" s="78"/>
      <c r="J78" s="78"/>
    </row>
    <row r="79" spans="1:10" ht="15.75">
      <c r="A79" s="78"/>
      <c r="B79" s="78"/>
      <c r="C79" s="78"/>
      <c r="D79" s="78"/>
      <c r="E79" s="78"/>
      <c r="F79" s="78"/>
      <c r="G79" s="78"/>
      <c r="H79" s="78"/>
      <c r="I79" s="78"/>
      <c r="J79" s="78"/>
    </row>
    <row r="80" spans="1:10" ht="15.75">
      <c r="A80" s="78"/>
      <c r="B80" s="78"/>
      <c r="C80" s="78"/>
      <c r="D80" s="78"/>
      <c r="E80" s="78"/>
      <c r="F80" s="78"/>
      <c r="G80" s="78"/>
      <c r="H80" s="78"/>
      <c r="I80" s="78"/>
      <c r="J80" s="78"/>
    </row>
    <row r="81" spans="1:10" ht="15.75">
      <c r="A81" s="78"/>
      <c r="B81" s="78"/>
      <c r="C81" s="78"/>
      <c r="D81" s="78"/>
      <c r="E81" s="78"/>
      <c r="F81" s="78"/>
      <c r="G81" s="78"/>
      <c r="H81" s="78"/>
      <c r="I81" s="78"/>
      <c r="J81" s="78"/>
    </row>
    <row r="82" spans="1:10" ht="15.75">
      <c r="A82" s="78"/>
      <c r="B82" s="78"/>
      <c r="C82" s="78"/>
      <c r="D82" s="78"/>
      <c r="E82" s="78"/>
      <c r="F82" s="78"/>
      <c r="G82" s="78"/>
      <c r="H82" s="78"/>
      <c r="I82" s="78"/>
      <c r="J82" s="78"/>
    </row>
    <row r="83" spans="1:10" ht="15.75">
      <c r="A83" s="78"/>
      <c r="B83" s="78"/>
      <c r="C83" s="78"/>
      <c r="D83" s="78"/>
      <c r="E83" s="78"/>
      <c r="F83" s="78"/>
      <c r="G83" s="78"/>
      <c r="H83" s="78"/>
      <c r="I83" s="78"/>
      <c r="J83" s="78"/>
    </row>
    <row r="84" spans="1:10" ht="15.75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0" ht="15.75">
      <c r="A85" s="78"/>
      <c r="B85" s="78"/>
      <c r="C85" s="78"/>
      <c r="D85" s="78"/>
      <c r="E85" s="78"/>
      <c r="F85" s="78"/>
      <c r="G85" s="78"/>
      <c r="H85" s="78"/>
      <c r="I85" s="78"/>
      <c r="J85" s="78"/>
    </row>
    <row r="86" spans="1:10" ht="15.75">
      <c r="A86" s="78"/>
      <c r="B86" s="78"/>
      <c r="C86" s="78"/>
      <c r="D86" s="78"/>
      <c r="E86" s="78"/>
      <c r="F86" s="78"/>
      <c r="G86" s="78"/>
      <c r="H86" s="78"/>
      <c r="I86" s="78"/>
      <c r="J86" s="78"/>
    </row>
    <row r="87" spans="1:10" ht="15.75">
      <c r="A87" s="78"/>
      <c r="B87" s="78"/>
      <c r="C87" s="78"/>
      <c r="D87" s="78"/>
      <c r="E87" s="78"/>
      <c r="F87" s="78"/>
      <c r="G87" s="78"/>
      <c r="H87" s="78"/>
      <c r="I87" s="78"/>
      <c r="J87" s="78"/>
    </row>
    <row r="88" spans="1:10" ht="15.75">
      <c r="A88" s="78"/>
      <c r="B88" s="78"/>
      <c r="C88" s="78"/>
      <c r="D88" s="78"/>
      <c r="E88" s="78"/>
      <c r="F88" s="78"/>
      <c r="G88" s="78"/>
      <c r="H88" s="78"/>
      <c r="I88" s="78"/>
      <c r="J88" s="78"/>
    </row>
    <row r="89" spans="1:10" ht="15.75">
      <c r="A89" s="78"/>
      <c r="B89" s="78"/>
      <c r="C89" s="78"/>
      <c r="D89" s="78"/>
      <c r="E89" s="78"/>
      <c r="F89" s="78"/>
      <c r="G89" s="78"/>
      <c r="H89" s="78"/>
      <c r="I89" s="78"/>
      <c r="J89" s="78"/>
    </row>
  </sheetData>
  <mergeCells count="9">
    <mergeCell ref="A1:J1"/>
    <mergeCell ref="A29:J29"/>
    <mergeCell ref="A31:J31"/>
    <mergeCell ref="A15:J15"/>
    <mergeCell ref="A9:J9"/>
    <mergeCell ref="A5:J5"/>
    <mergeCell ref="A3:J3"/>
    <mergeCell ref="A12:F12"/>
    <mergeCell ref="A13:F13"/>
  </mergeCells>
  <phoneticPr fontId="33" type="noConversion"/>
  <pageMargins left="0.94488188976377963" right="0.39370078740157483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84"/>
  <sheetViews>
    <sheetView topLeftCell="A113" workbookViewId="0">
      <selection activeCell="D132" sqref="D132"/>
    </sheetView>
  </sheetViews>
  <sheetFormatPr defaultRowHeight="15"/>
  <cols>
    <col min="1" max="1" width="4.33203125" customWidth="1"/>
    <col min="2" max="2" width="12.77734375" customWidth="1"/>
    <col min="4" max="4" width="11.21875" customWidth="1"/>
    <col min="5" max="5" width="7.21875" customWidth="1"/>
    <col min="6" max="6" width="4.33203125" customWidth="1"/>
    <col min="7" max="7" width="6.5546875" customWidth="1"/>
    <col min="8" max="8" width="4.109375" customWidth="1"/>
    <col min="9" max="9" width="11.109375" customWidth="1"/>
    <col min="11" max="11" width="9" bestFit="1" customWidth="1"/>
  </cols>
  <sheetData>
    <row r="1" spans="1:10" ht="34.5" customHeight="1">
      <c r="A1" s="355" t="s">
        <v>218</v>
      </c>
      <c r="B1" s="356"/>
      <c r="C1" s="356"/>
      <c r="D1" s="356"/>
      <c r="E1" s="356"/>
      <c r="F1" s="356"/>
      <c r="G1" s="356"/>
      <c r="H1" s="356"/>
      <c r="I1" s="356"/>
      <c r="J1" s="78"/>
    </row>
    <row r="2" spans="1:10" ht="15.75">
      <c r="A2" s="78"/>
      <c r="B2" s="78"/>
      <c r="C2" s="78"/>
      <c r="D2" s="78"/>
      <c r="E2" s="78"/>
      <c r="F2" s="78"/>
      <c r="G2" s="78"/>
      <c r="H2" s="78"/>
      <c r="I2" s="78"/>
      <c r="J2" s="78"/>
    </row>
    <row r="3" spans="1:10" ht="36.75" customHeight="1">
      <c r="A3" s="320" t="s">
        <v>119</v>
      </c>
      <c r="B3" s="320"/>
      <c r="C3" s="320"/>
      <c r="D3" s="320"/>
      <c r="E3" s="320"/>
      <c r="F3" s="320"/>
      <c r="G3" s="320"/>
      <c r="H3" s="320"/>
      <c r="I3" s="320"/>
      <c r="J3" s="123"/>
    </row>
    <row r="4" spans="1:10" ht="15.75">
      <c r="A4" s="118"/>
      <c r="B4" s="118"/>
      <c r="C4" s="118"/>
      <c r="D4" s="118"/>
      <c r="E4" s="118"/>
      <c r="F4" s="118"/>
      <c r="G4" s="118"/>
      <c r="H4" s="118"/>
      <c r="I4" s="118"/>
      <c r="J4" s="78"/>
    </row>
    <row r="5" spans="1:10" ht="20.25" customHeight="1">
      <c r="A5" s="340" t="s">
        <v>120</v>
      </c>
      <c r="B5" s="340"/>
      <c r="C5" s="340"/>
      <c r="D5" s="340"/>
      <c r="E5" s="340"/>
      <c r="F5" s="340"/>
      <c r="G5" s="340"/>
      <c r="H5" s="340"/>
      <c r="I5" s="340"/>
      <c r="J5" s="78"/>
    </row>
    <row r="6" spans="1:10" ht="15.75">
      <c r="A6" s="78"/>
      <c r="B6" s="78"/>
      <c r="C6" s="78"/>
      <c r="D6" s="78"/>
      <c r="E6" s="78"/>
      <c r="F6" s="78"/>
      <c r="G6" s="78"/>
      <c r="H6" s="78"/>
      <c r="I6" s="78"/>
      <c r="J6" s="78"/>
    </row>
    <row r="7" spans="1:10" ht="15.75">
      <c r="A7" s="116" t="s">
        <v>121</v>
      </c>
      <c r="B7" s="78"/>
      <c r="C7" s="78"/>
      <c r="D7" s="78"/>
      <c r="E7" s="78"/>
      <c r="F7" s="78"/>
      <c r="G7" s="78"/>
      <c r="H7" s="78"/>
      <c r="I7" s="78"/>
      <c r="J7" s="78"/>
    </row>
    <row r="8" spans="1:10" ht="18.75" customHeight="1">
      <c r="A8" s="78"/>
      <c r="B8" s="78"/>
      <c r="C8" s="78"/>
      <c r="D8" s="78"/>
      <c r="E8" s="78"/>
      <c r="F8" s="78"/>
      <c r="G8" s="78"/>
      <c r="H8" s="78"/>
      <c r="I8" s="78"/>
      <c r="J8" s="78"/>
    </row>
    <row r="9" spans="1:10" ht="33.75" customHeight="1">
      <c r="A9" s="338" t="s">
        <v>122</v>
      </c>
      <c r="B9" s="357"/>
      <c r="C9" s="357"/>
      <c r="D9" s="357"/>
      <c r="E9" s="357"/>
      <c r="F9" s="357"/>
      <c r="G9" s="357"/>
      <c r="H9" s="357"/>
      <c r="I9" s="357"/>
      <c r="J9" s="78"/>
    </row>
    <row r="10" spans="1:10" ht="19.5" customHeight="1">
      <c r="A10" s="78"/>
      <c r="B10" s="78"/>
      <c r="C10" s="78"/>
      <c r="D10" s="78"/>
      <c r="E10" s="78"/>
      <c r="F10" s="78"/>
      <c r="G10" s="78"/>
      <c r="H10" s="78"/>
      <c r="I10" s="78"/>
      <c r="J10" s="78"/>
    </row>
    <row r="11" spans="1:10" ht="60.75" customHeight="1">
      <c r="A11" s="338" t="s">
        <v>123</v>
      </c>
      <c r="B11" s="338"/>
      <c r="C11" s="338"/>
      <c r="D11" s="338"/>
      <c r="E11" s="338"/>
      <c r="F11" s="338"/>
      <c r="G11" s="338"/>
      <c r="H11" s="338"/>
      <c r="I11" s="338"/>
      <c r="J11" s="78"/>
    </row>
    <row r="12" spans="1:10" ht="15.75">
      <c r="A12" s="78"/>
      <c r="B12" s="78"/>
      <c r="C12" s="78"/>
      <c r="D12" s="78"/>
      <c r="E12" s="78"/>
      <c r="F12" s="78"/>
      <c r="G12" s="78"/>
      <c r="H12" s="78"/>
      <c r="I12" s="78"/>
      <c r="J12" s="78"/>
    </row>
    <row r="13" spans="1:10" ht="21" customHeight="1">
      <c r="A13" s="122" t="s">
        <v>124</v>
      </c>
      <c r="B13" s="78"/>
      <c r="C13" s="78"/>
      <c r="D13" s="78"/>
      <c r="E13" s="78"/>
      <c r="F13" s="78"/>
      <c r="G13" s="78"/>
      <c r="H13" s="78"/>
      <c r="I13" s="78"/>
      <c r="J13" s="139"/>
    </row>
    <row r="14" spans="1:10" ht="15.75">
      <c r="A14" s="78"/>
      <c r="B14" s="78"/>
      <c r="C14" s="78"/>
      <c r="D14" s="78"/>
      <c r="E14" s="78"/>
      <c r="F14" s="78"/>
      <c r="G14" s="78"/>
      <c r="H14" s="78"/>
      <c r="I14" s="78"/>
      <c r="J14" s="78"/>
    </row>
    <row r="15" spans="1:10" ht="18" customHeight="1">
      <c r="A15" s="116" t="s">
        <v>125</v>
      </c>
      <c r="B15" s="78"/>
      <c r="C15" s="78"/>
      <c r="D15" s="78"/>
      <c r="E15" s="78"/>
      <c r="F15" s="78"/>
      <c r="G15" s="78"/>
      <c r="H15" s="78"/>
      <c r="I15" s="78"/>
      <c r="J15" s="208"/>
    </row>
    <row r="16" spans="1:10" ht="15.75">
      <c r="A16" s="78"/>
      <c r="B16" s="78"/>
      <c r="C16" s="78"/>
      <c r="D16" s="78"/>
      <c r="E16" s="78"/>
      <c r="F16" s="78"/>
      <c r="G16" s="78"/>
      <c r="H16" s="78"/>
      <c r="I16" s="78"/>
      <c r="J16" s="78"/>
    </row>
    <row r="17" spans="1:10" ht="158.25" customHeight="1">
      <c r="A17" s="339" t="s">
        <v>254</v>
      </c>
      <c r="B17" s="339"/>
      <c r="C17" s="339"/>
      <c r="D17" s="339"/>
      <c r="E17" s="339"/>
      <c r="F17" s="339"/>
      <c r="G17" s="339"/>
      <c r="H17" s="339"/>
      <c r="I17" s="339"/>
      <c r="J17" s="78"/>
    </row>
    <row r="18" spans="1:10" ht="15.75">
      <c r="A18" s="128"/>
      <c r="B18" s="78"/>
      <c r="C18" s="78"/>
      <c r="D18" s="78"/>
      <c r="E18" s="78"/>
      <c r="F18" s="78"/>
      <c r="G18" s="78"/>
      <c r="H18" s="78"/>
      <c r="I18" s="78"/>
      <c r="J18" s="78"/>
    </row>
    <row r="19" spans="1:10" ht="15.75">
      <c r="A19" s="128"/>
      <c r="B19" s="78"/>
      <c r="C19" s="78"/>
      <c r="D19" s="78"/>
      <c r="E19" s="78"/>
      <c r="F19" s="78"/>
      <c r="G19" s="78"/>
      <c r="H19" s="78"/>
      <c r="I19" s="78"/>
      <c r="J19" s="78"/>
    </row>
    <row r="20" spans="1:10" ht="20.25" customHeight="1">
      <c r="A20" s="78"/>
      <c r="B20" s="121"/>
      <c r="C20" s="121"/>
      <c r="D20" s="131"/>
      <c r="E20" s="137"/>
      <c r="F20" s="121"/>
      <c r="G20" s="121"/>
      <c r="H20" s="138"/>
      <c r="I20" s="121"/>
      <c r="J20" s="78"/>
    </row>
    <row r="21" spans="1:10" ht="15.75">
      <c r="A21" s="78"/>
      <c r="B21" s="121"/>
      <c r="C21" s="121"/>
      <c r="D21" s="131"/>
      <c r="E21" s="137"/>
      <c r="F21" s="121"/>
      <c r="G21" s="121"/>
      <c r="H21" s="138"/>
      <c r="I21" s="121"/>
      <c r="J21" s="78"/>
    </row>
    <row r="22" spans="1:10" ht="15.75">
      <c r="A22" s="78"/>
      <c r="B22" s="121"/>
      <c r="C22" s="121"/>
      <c r="D22" s="131"/>
      <c r="E22" s="137"/>
      <c r="F22" s="121"/>
      <c r="G22" s="121"/>
      <c r="H22" s="138"/>
      <c r="I22" s="121"/>
      <c r="J22" s="78"/>
    </row>
    <row r="23" spans="1:10" ht="15.75">
      <c r="A23" s="78"/>
      <c r="B23" s="78"/>
      <c r="C23" s="78"/>
      <c r="D23" s="78"/>
      <c r="E23" s="78"/>
      <c r="F23" s="78"/>
      <c r="G23" s="78"/>
      <c r="H23" s="78"/>
      <c r="I23" s="78"/>
      <c r="J23" s="78"/>
    </row>
    <row r="24" spans="1:10" ht="15.75">
      <c r="A24" s="78"/>
      <c r="B24" s="78"/>
      <c r="C24" s="78"/>
      <c r="D24" s="78"/>
      <c r="E24" s="78"/>
      <c r="F24" s="78"/>
      <c r="G24" s="78"/>
      <c r="H24" s="78"/>
      <c r="I24" s="78"/>
      <c r="J24" s="78"/>
    </row>
    <row r="25" spans="1:10" ht="16.5">
      <c r="A25" s="130"/>
      <c r="B25" s="78"/>
      <c r="C25" s="78"/>
      <c r="D25" s="78"/>
      <c r="E25" s="78"/>
      <c r="F25" s="78"/>
      <c r="G25" s="78"/>
      <c r="H25" s="78"/>
      <c r="I25" s="78"/>
      <c r="J25" s="78"/>
    </row>
    <row r="26" spans="1:10" ht="15.75">
      <c r="A26" s="263"/>
      <c r="D26" s="78"/>
      <c r="E26" s="78"/>
      <c r="F26" s="78"/>
      <c r="G26" s="78"/>
      <c r="H26" s="78"/>
      <c r="I26" s="78"/>
      <c r="J26" s="78"/>
    </row>
    <row r="27" spans="1:10" ht="44.25" customHeight="1">
      <c r="A27" s="370" t="s">
        <v>255</v>
      </c>
      <c r="B27" s="371"/>
      <c r="C27" s="208" t="s">
        <v>239</v>
      </c>
      <c r="J27" s="118"/>
    </row>
    <row r="28" spans="1:10" ht="15.75" customHeight="1">
      <c r="A28" s="231" t="s">
        <v>2</v>
      </c>
      <c r="B28" s="358" t="s">
        <v>15</v>
      </c>
      <c r="C28" s="361" t="s">
        <v>219</v>
      </c>
      <c r="D28" s="361" t="s">
        <v>242</v>
      </c>
      <c r="E28" s="364" t="s">
        <v>241</v>
      </c>
      <c r="F28" s="365"/>
      <c r="G28" s="364" t="s">
        <v>220</v>
      </c>
      <c r="H28" s="365"/>
      <c r="I28" s="361" t="s">
        <v>240</v>
      </c>
      <c r="J28" s="118"/>
    </row>
    <row r="29" spans="1:10" ht="31.5" customHeight="1">
      <c r="A29" s="22" t="s">
        <v>3</v>
      </c>
      <c r="B29" s="359"/>
      <c r="C29" s="362"/>
      <c r="D29" s="362"/>
      <c r="E29" s="366"/>
      <c r="F29" s="367"/>
      <c r="G29" s="366"/>
      <c r="H29" s="367"/>
      <c r="I29" s="362"/>
      <c r="J29" s="123"/>
    </row>
    <row r="30" spans="1:10" ht="57" customHeight="1">
      <c r="A30" s="232"/>
      <c r="B30" s="360"/>
      <c r="C30" s="363"/>
      <c r="D30" s="363"/>
      <c r="E30" s="368"/>
      <c r="F30" s="369"/>
      <c r="G30" s="368"/>
      <c r="H30" s="369"/>
      <c r="I30" s="363"/>
      <c r="J30" s="78"/>
    </row>
    <row r="31" spans="1:10" ht="15.75">
      <c r="A31" s="233">
        <v>1</v>
      </c>
      <c r="B31" s="233">
        <v>2</v>
      </c>
      <c r="C31" s="235">
        <v>3</v>
      </c>
      <c r="D31" s="234">
        <v>4</v>
      </c>
      <c r="E31" s="372">
        <v>5</v>
      </c>
      <c r="F31" s="373"/>
      <c r="G31" s="374">
        <v>6</v>
      </c>
      <c r="H31" s="375"/>
      <c r="I31" s="215">
        <v>7</v>
      </c>
      <c r="J31" s="78"/>
    </row>
    <row r="32" spans="1:10" ht="15.75">
      <c r="A32" s="219" t="s">
        <v>221</v>
      </c>
      <c r="B32" s="217"/>
      <c r="C32" s="124" t="s">
        <v>230</v>
      </c>
      <c r="D32" s="236">
        <f>дождевые!H27</f>
        <v>8021.7264937500004</v>
      </c>
      <c r="E32" s="124" t="s">
        <v>231</v>
      </c>
      <c r="F32" s="351">
        <f>талые!G23</f>
        <v>4385.7683400000005</v>
      </c>
      <c r="G32" s="352"/>
      <c r="H32" s="218"/>
      <c r="I32" s="216"/>
      <c r="J32" s="78"/>
    </row>
    <row r="33" spans="1:13" ht="16.5" customHeight="1">
      <c r="A33" s="220">
        <v>1</v>
      </c>
      <c r="B33" s="225" t="s">
        <v>233</v>
      </c>
      <c r="C33" s="222">
        <v>2000</v>
      </c>
      <c r="D33" s="222">
        <v>250</v>
      </c>
      <c r="E33" s="346">
        <v>3500</v>
      </c>
      <c r="F33" s="350"/>
      <c r="G33" s="342">
        <f>(D32+F32)*C33*K33</f>
        <v>24.814989667500001</v>
      </c>
      <c r="H33" s="343"/>
      <c r="I33" s="237">
        <f>(D33*D32+E33*F32)*K33</f>
        <v>17.355620813437501</v>
      </c>
      <c r="J33" s="78"/>
      <c r="K33">
        <v>9.9999999999999995E-7</v>
      </c>
    </row>
    <row r="34" spans="1:13" ht="15" customHeight="1">
      <c r="A34" s="221">
        <v>2</v>
      </c>
      <c r="B34" s="225" t="s">
        <v>13</v>
      </c>
      <c r="C34" s="222">
        <v>50</v>
      </c>
      <c r="D34" s="222">
        <v>10</v>
      </c>
      <c r="E34" s="223"/>
      <c r="F34" s="224">
        <v>30</v>
      </c>
      <c r="G34" s="342">
        <f>(D32+F32)*C34*K33</f>
        <v>0.62037474168749995</v>
      </c>
      <c r="H34" s="343"/>
      <c r="I34" s="237">
        <f>(D34*D32+F32*F34)*K33</f>
        <v>0.21179031513750002</v>
      </c>
      <c r="J34" s="78"/>
    </row>
    <row r="35" spans="1:13" ht="15" customHeight="1">
      <c r="A35" s="221">
        <v>3</v>
      </c>
      <c r="B35" s="226" t="s">
        <v>5</v>
      </c>
      <c r="C35" s="222">
        <v>210</v>
      </c>
      <c r="D35" s="222">
        <v>30</v>
      </c>
      <c r="E35" s="223"/>
      <c r="F35" s="224">
        <v>90</v>
      </c>
      <c r="G35" s="342">
        <f>(D32+F32)*C35*K33</f>
        <v>2.6055739150875001</v>
      </c>
      <c r="H35" s="343"/>
      <c r="I35" s="237">
        <f>(D35*D32+F35*F32)*K33</f>
        <v>0.63537094541250005</v>
      </c>
      <c r="J35" s="140"/>
    </row>
    <row r="36" spans="1:13" ht="15.75">
      <c r="A36" s="221">
        <v>4</v>
      </c>
      <c r="B36" s="78" t="s">
        <v>222</v>
      </c>
      <c r="C36" s="222">
        <v>500</v>
      </c>
      <c r="D36" s="222">
        <v>100</v>
      </c>
      <c r="E36" s="223"/>
      <c r="F36" s="224">
        <v>250</v>
      </c>
      <c r="G36" s="342">
        <f>(D32+F32)*C36*K33</f>
        <v>6.2037474168750002</v>
      </c>
      <c r="H36" s="343"/>
      <c r="I36" s="237">
        <f>(D36*D32+F32*F36)*K33</f>
        <v>1.8986147343750002</v>
      </c>
      <c r="J36" s="78"/>
      <c r="K36" s="152"/>
      <c r="L36" s="152"/>
      <c r="M36" s="152"/>
    </row>
    <row r="37" spans="1:13" ht="14.25" customHeight="1">
      <c r="A37" s="221">
        <v>5</v>
      </c>
      <c r="B37" s="227" t="s">
        <v>7</v>
      </c>
      <c r="C37" s="222"/>
      <c r="D37" s="222">
        <v>100</v>
      </c>
      <c r="E37" s="223"/>
      <c r="F37" s="224">
        <v>500</v>
      </c>
      <c r="G37" s="342"/>
      <c r="H37" s="343"/>
      <c r="I37" s="237">
        <f>(D37*D32+F37*F32)*K33</f>
        <v>2.9950568193750002</v>
      </c>
      <c r="J37" s="78"/>
      <c r="K37" s="152"/>
      <c r="L37" s="344"/>
      <c r="M37" s="345"/>
    </row>
    <row r="38" spans="1:13" ht="15.75">
      <c r="A38" s="221">
        <v>6</v>
      </c>
      <c r="B38" s="227" t="s">
        <v>8</v>
      </c>
      <c r="C38" s="222"/>
      <c r="D38" s="222">
        <v>200</v>
      </c>
      <c r="E38" s="223"/>
      <c r="F38" s="224">
        <v>1500</v>
      </c>
      <c r="G38" s="342"/>
      <c r="H38" s="343"/>
      <c r="I38" s="237">
        <f>(D38*D32+F38*F32)*K33</f>
        <v>8.1829978087500006</v>
      </c>
      <c r="J38" s="78"/>
      <c r="K38" s="152"/>
      <c r="L38" s="152"/>
      <c r="M38" s="152"/>
    </row>
    <row r="39" spans="1:13" ht="30.75" customHeight="1">
      <c r="A39" s="221">
        <v>7</v>
      </c>
      <c r="B39" s="228" t="s">
        <v>9</v>
      </c>
      <c r="C39" s="222"/>
      <c r="D39" s="222">
        <v>2</v>
      </c>
      <c r="E39" s="223"/>
      <c r="F39" s="224">
        <v>4.3</v>
      </c>
      <c r="G39" s="342"/>
      <c r="H39" s="343"/>
      <c r="I39" s="237">
        <f>(D39*D32+F39*F32)*K33</f>
        <v>3.4902256849499998E-2</v>
      </c>
      <c r="J39" s="78"/>
    </row>
    <row r="40" spans="1:13" ht="15.75">
      <c r="A40" s="221">
        <v>8</v>
      </c>
      <c r="B40" s="78" t="s">
        <v>223</v>
      </c>
      <c r="C40" s="222"/>
      <c r="D40" s="222">
        <v>4.9000000000000004</v>
      </c>
      <c r="E40" s="223"/>
      <c r="F40" s="224">
        <v>10.5</v>
      </c>
      <c r="G40" s="342"/>
      <c r="H40" s="343"/>
      <c r="I40" s="237">
        <f>(D40*D32+F40*F32)*K33</f>
        <v>8.5357027389375006E-2</v>
      </c>
      <c r="J40" s="78"/>
    </row>
    <row r="41" spans="1:13" ht="17.25" customHeight="1">
      <c r="A41" s="221">
        <v>9</v>
      </c>
      <c r="B41" s="227" t="s">
        <v>11</v>
      </c>
      <c r="C41" s="222"/>
      <c r="D41" s="222">
        <v>0.08</v>
      </c>
      <c r="E41" s="223"/>
      <c r="F41" s="224">
        <v>0.17</v>
      </c>
      <c r="G41" s="342"/>
      <c r="H41" s="343"/>
      <c r="I41" s="237">
        <f>(D41*D32+F32*F41)*K33</f>
        <v>1.3873187372999999E-3</v>
      </c>
      <c r="J41" s="120"/>
    </row>
    <row r="42" spans="1:13" ht="15.75">
      <c r="A42" s="221">
        <v>10</v>
      </c>
      <c r="B42" s="227" t="s">
        <v>10</v>
      </c>
      <c r="C42" s="222"/>
      <c r="D42" s="222">
        <v>0.08</v>
      </c>
      <c r="E42" s="223"/>
      <c r="F42" s="224">
        <v>0.17</v>
      </c>
      <c r="G42" s="342"/>
      <c r="H42" s="343"/>
      <c r="I42" s="237">
        <f>(D42*D32+F32*F42)*K33</f>
        <v>1.3873187372999999E-3</v>
      </c>
      <c r="J42" s="78"/>
    </row>
    <row r="43" spans="1:13" ht="15.75">
      <c r="A43" s="221">
        <v>11</v>
      </c>
      <c r="B43" s="227" t="s">
        <v>224</v>
      </c>
      <c r="C43" s="222"/>
      <c r="D43" s="222">
        <v>43</v>
      </c>
      <c r="E43" s="223"/>
      <c r="F43" s="224">
        <v>113</v>
      </c>
      <c r="G43" s="342"/>
      <c r="H43" s="343"/>
      <c r="I43" s="237">
        <f>(D43*D32+F43*F32)*K33</f>
        <v>0.8405260616512501</v>
      </c>
      <c r="J43" s="78"/>
      <c r="K43" s="129"/>
    </row>
    <row r="44" spans="1:13" ht="15.75">
      <c r="A44" s="216">
        <v>12</v>
      </c>
      <c r="B44" s="229" t="s">
        <v>225</v>
      </c>
      <c r="C44" s="222"/>
      <c r="D44" s="222">
        <v>8</v>
      </c>
      <c r="E44" s="346">
        <v>14</v>
      </c>
      <c r="F44" s="347"/>
      <c r="G44" s="348"/>
      <c r="H44" s="348"/>
      <c r="I44" s="237">
        <f>(D44*D32+F32*E44)*K33</f>
        <v>0.12557456871</v>
      </c>
    </row>
    <row r="45" spans="1:13" ht="15.75">
      <c r="A45" s="216">
        <v>13</v>
      </c>
      <c r="B45" s="227" t="s">
        <v>17</v>
      </c>
      <c r="C45" s="222"/>
      <c r="D45" s="222">
        <v>0.3</v>
      </c>
      <c r="E45" s="223"/>
      <c r="F45" s="224">
        <v>1.7</v>
      </c>
      <c r="G45" s="348"/>
      <c r="H45" s="348"/>
      <c r="I45" s="237">
        <f>(D45*D32+F32*F45)*K33</f>
        <v>9.8623241261249998E-3</v>
      </c>
    </row>
    <row r="46" spans="1:13" ht="15.75">
      <c r="A46" s="216">
        <v>14</v>
      </c>
      <c r="B46" s="227" t="s">
        <v>226</v>
      </c>
      <c r="C46" s="222"/>
      <c r="D46" s="222">
        <v>0.02</v>
      </c>
      <c r="E46" s="349">
        <v>7.5999999999999998E-2</v>
      </c>
      <c r="F46" s="347"/>
      <c r="G46" s="348"/>
      <c r="H46" s="348"/>
      <c r="I46" s="237">
        <f>(D46*D32+F32*E46)*K33</f>
        <v>4.9375292371500008E-4</v>
      </c>
    </row>
    <row r="47" spans="1:13" ht="15.75">
      <c r="A47" s="216">
        <v>15</v>
      </c>
      <c r="B47" s="227" t="s">
        <v>227</v>
      </c>
      <c r="C47" s="222"/>
      <c r="D47" s="222">
        <v>0.01</v>
      </c>
      <c r="E47" s="223"/>
      <c r="F47" s="224">
        <v>0.02</v>
      </c>
      <c r="G47" s="348"/>
      <c r="H47" s="348"/>
      <c r="I47" s="237">
        <f>(D47*D32+F32*F47)*K33</f>
        <v>1.6793263173749999E-4</v>
      </c>
    </row>
    <row r="48" spans="1:13" ht="15.75">
      <c r="A48" s="222">
        <v>16</v>
      </c>
      <c r="B48" s="227" t="s">
        <v>228</v>
      </c>
      <c r="C48" s="222"/>
      <c r="D48" s="222">
        <v>0.3</v>
      </c>
      <c r="E48" s="223"/>
      <c r="F48" s="224">
        <v>0.55000000000000004</v>
      </c>
      <c r="G48" s="348"/>
      <c r="H48" s="348"/>
      <c r="I48" s="237">
        <f>(D48*D32+F32*F48)*K33</f>
        <v>4.8186905351250003E-3</v>
      </c>
      <c r="J48" s="78"/>
    </row>
    <row r="49" spans="1:11" ht="15.75">
      <c r="A49" s="230">
        <v>17</v>
      </c>
      <c r="B49" s="238" t="s">
        <v>229</v>
      </c>
      <c r="C49" s="230"/>
      <c r="D49" s="230">
        <v>1.08</v>
      </c>
      <c r="E49" s="239"/>
      <c r="F49" s="240">
        <v>1.08</v>
      </c>
      <c r="G49" s="354"/>
      <c r="H49" s="354"/>
      <c r="I49" s="241">
        <f>(D49*D32+F32*F49)*K33</f>
        <v>1.3400094420450001E-2</v>
      </c>
      <c r="J49" s="78"/>
    </row>
    <row r="50" spans="1:11" ht="15.75">
      <c r="A50" s="219" t="s">
        <v>232</v>
      </c>
      <c r="B50" s="217"/>
      <c r="C50" s="242" t="s">
        <v>230</v>
      </c>
      <c r="D50" s="236">
        <f>дождевые!H28</f>
        <v>1387.4517843749998</v>
      </c>
      <c r="E50" s="242" t="s">
        <v>231</v>
      </c>
      <c r="F50" s="353">
        <f>талые!G24</f>
        <v>2528.5670999999998</v>
      </c>
      <c r="G50" s="352"/>
      <c r="H50" s="217"/>
      <c r="I50" s="218"/>
    </row>
    <row r="51" spans="1:11" ht="15.75">
      <c r="A51" s="220">
        <v>1</v>
      </c>
      <c r="B51" s="225" t="s">
        <v>233</v>
      </c>
      <c r="C51" s="222">
        <v>2000</v>
      </c>
      <c r="D51" s="222">
        <v>250</v>
      </c>
      <c r="E51" s="346">
        <v>3500</v>
      </c>
      <c r="F51" s="350"/>
      <c r="G51" s="342">
        <f>(D50+F50)*C51*K51</f>
        <v>7.8320377687499985</v>
      </c>
      <c r="H51" s="343"/>
      <c r="I51" s="237">
        <f>(D51*D50+E51*F50)*K51</f>
        <v>9.1968477960937491</v>
      </c>
      <c r="J51" s="78"/>
      <c r="K51">
        <v>9.9999999999999995E-7</v>
      </c>
    </row>
    <row r="52" spans="1:11" ht="15.75" customHeight="1">
      <c r="A52" s="221">
        <v>2</v>
      </c>
      <c r="B52" s="225" t="s">
        <v>13</v>
      </c>
      <c r="C52" s="222">
        <v>50</v>
      </c>
      <c r="D52" s="222">
        <v>10</v>
      </c>
      <c r="E52" s="223"/>
      <c r="F52" s="224">
        <v>30</v>
      </c>
      <c r="G52" s="342">
        <f>(D50+F50)*C52*K51</f>
        <v>0.19580094421874997</v>
      </c>
      <c r="H52" s="343"/>
      <c r="I52" s="237">
        <f>(D52*D50+F50*F52)*K51</f>
        <v>8.973153084374999E-2</v>
      </c>
      <c r="J52" s="127"/>
      <c r="K52" s="127"/>
    </row>
    <row r="53" spans="1:11" ht="15.75">
      <c r="A53" s="221">
        <v>3</v>
      </c>
      <c r="B53" s="226" t="s">
        <v>5</v>
      </c>
      <c r="C53" s="222">
        <v>210</v>
      </c>
      <c r="D53" s="222">
        <v>30</v>
      </c>
      <c r="E53" s="223"/>
      <c r="F53" s="224">
        <v>90</v>
      </c>
      <c r="G53" s="342">
        <f>(D50+F50)*C53*K51</f>
        <v>0.82236396571874981</v>
      </c>
      <c r="H53" s="343"/>
      <c r="I53" s="237">
        <f>(D53*D50+F53*F50)*K51</f>
        <v>0.26919459253124994</v>
      </c>
      <c r="J53" s="78"/>
      <c r="K53" s="129"/>
    </row>
    <row r="54" spans="1:11" ht="15.75">
      <c r="A54" s="221">
        <v>4</v>
      </c>
      <c r="B54" s="78" t="s">
        <v>222</v>
      </c>
      <c r="C54" s="222">
        <v>500</v>
      </c>
      <c r="D54" s="222">
        <v>100</v>
      </c>
      <c r="E54" s="223"/>
      <c r="F54" s="224">
        <v>250</v>
      </c>
      <c r="G54" s="342">
        <f>(D50+F50)*C54*K51</f>
        <v>1.9580094421874996</v>
      </c>
      <c r="H54" s="343"/>
      <c r="I54" s="237">
        <f>(D54*D50+F50*F54)*K51</f>
        <v>0.77088695343749991</v>
      </c>
      <c r="J54" s="78"/>
      <c r="K54" s="129"/>
    </row>
    <row r="55" spans="1:11" ht="15.75">
      <c r="A55" s="221">
        <v>5</v>
      </c>
      <c r="B55" s="227" t="s">
        <v>7</v>
      </c>
      <c r="C55" s="222"/>
      <c r="D55" s="222">
        <v>100</v>
      </c>
      <c r="E55" s="223"/>
      <c r="F55" s="224">
        <v>500</v>
      </c>
      <c r="G55" s="342"/>
      <c r="H55" s="343"/>
      <c r="I55" s="237">
        <f>(D55*D50+F55*F50)*K51</f>
        <v>1.4030287284374998</v>
      </c>
      <c r="J55" s="78"/>
      <c r="K55" s="129"/>
    </row>
    <row r="56" spans="1:11" ht="15.75">
      <c r="A56" s="221">
        <v>6</v>
      </c>
      <c r="B56" s="227" t="s">
        <v>8</v>
      </c>
      <c r="C56" s="222"/>
      <c r="D56" s="222">
        <v>200</v>
      </c>
      <c r="E56" s="223"/>
      <c r="F56" s="224">
        <v>1500</v>
      </c>
      <c r="G56" s="342"/>
      <c r="H56" s="343"/>
      <c r="I56" s="237">
        <f>(D56*D50+F56*F50)*K51</f>
        <v>4.0703410068749992</v>
      </c>
      <c r="J56" s="78"/>
      <c r="K56" s="129"/>
    </row>
    <row r="57" spans="1:11" ht="30.75" customHeight="1">
      <c r="A57" s="221">
        <v>7</v>
      </c>
      <c r="B57" s="228" t="s">
        <v>9</v>
      </c>
      <c r="C57" s="222"/>
      <c r="D57" s="222">
        <v>2</v>
      </c>
      <c r="E57" s="223"/>
      <c r="F57" s="224">
        <v>4.3</v>
      </c>
      <c r="G57" s="342"/>
      <c r="H57" s="343"/>
      <c r="I57" s="237">
        <f>(D57*D50+F57*F50)*K51</f>
        <v>1.3647742098749999E-2</v>
      </c>
      <c r="J57" s="78"/>
      <c r="K57" s="129"/>
    </row>
    <row r="58" spans="1:11" ht="15.75">
      <c r="A58" s="221">
        <v>8</v>
      </c>
      <c r="B58" s="78" t="s">
        <v>223</v>
      </c>
      <c r="C58" s="222"/>
      <c r="D58" s="222">
        <v>4.9000000000000004</v>
      </c>
      <c r="E58" s="223"/>
      <c r="F58" s="224">
        <v>10.5</v>
      </c>
      <c r="G58" s="342"/>
      <c r="H58" s="343"/>
      <c r="I58" s="237">
        <f>(D58*D50+F58*F50)*K51</f>
        <v>3.3348468293437503E-2</v>
      </c>
      <c r="J58" s="78"/>
    </row>
    <row r="59" spans="1:11" ht="15.75">
      <c r="A59" s="221">
        <v>9</v>
      </c>
      <c r="B59" s="227" t="s">
        <v>11</v>
      </c>
      <c r="C59" s="222"/>
      <c r="D59" s="222">
        <v>0.08</v>
      </c>
      <c r="E59" s="223"/>
      <c r="F59" s="224">
        <v>0.17</v>
      </c>
      <c r="G59" s="342"/>
      <c r="H59" s="343"/>
      <c r="I59" s="237">
        <f>(D59*D50+F50*F59)*K51</f>
        <v>5.4085254974999995E-4</v>
      </c>
      <c r="J59" s="78"/>
      <c r="K59" s="129"/>
    </row>
    <row r="60" spans="1:11" ht="15.75">
      <c r="A60" s="221">
        <v>10</v>
      </c>
      <c r="B60" s="227" t="s">
        <v>10</v>
      </c>
      <c r="C60" s="222"/>
      <c r="D60" s="222">
        <v>0.08</v>
      </c>
      <c r="E60" s="223"/>
      <c r="F60" s="224">
        <v>0.17</v>
      </c>
      <c r="G60" s="342"/>
      <c r="H60" s="343"/>
      <c r="I60" s="237">
        <f>(D60*D50+F50*F60)*K51</f>
        <v>5.4085254974999995E-4</v>
      </c>
      <c r="J60" s="78"/>
    </row>
    <row r="61" spans="1:11" ht="15.75">
      <c r="A61" s="221">
        <v>11</v>
      </c>
      <c r="B61" s="227" t="s">
        <v>224</v>
      </c>
      <c r="C61" s="222"/>
      <c r="D61" s="222">
        <v>43</v>
      </c>
      <c r="E61" s="223"/>
      <c r="F61" s="224">
        <v>113</v>
      </c>
      <c r="G61" s="342"/>
      <c r="H61" s="343"/>
      <c r="I61" s="237">
        <f>(D61*D50+F61*F50)*K51</f>
        <v>0.34538850902812496</v>
      </c>
      <c r="J61" s="78"/>
    </row>
    <row r="62" spans="1:11" ht="18" customHeight="1">
      <c r="A62" s="216">
        <v>12</v>
      </c>
      <c r="B62" s="229" t="s">
        <v>225</v>
      </c>
      <c r="C62" s="222"/>
      <c r="D62" s="222">
        <v>8</v>
      </c>
      <c r="E62" s="346">
        <v>14</v>
      </c>
      <c r="F62" s="347"/>
      <c r="G62" s="348"/>
      <c r="H62" s="348"/>
      <c r="I62" s="237">
        <f>(D62*D50+F50*E62)*K51</f>
        <v>4.6499553674999992E-2</v>
      </c>
      <c r="J62" s="78"/>
    </row>
    <row r="63" spans="1:11" ht="15.75">
      <c r="A63" s="216">
        <v>13</v>
      </c>
      <c r="B63" s="227" t="s">
        <v>17</v>
      </c>
      <c r="C63" s="222"/>
      <c r="D63" s="222">
        <v>0.3</v>
      </c>
      <c r="E63" s="223"/>
      <c r="F63" s="224">
        <v>1.7</v>
      </c>
      <c r="G63" s="348"/>
      <c r="H63" s="348"/>
      <c r="I63" s="237">
        <f>(D63*D50+F50*F63)*K51</f>
        <v>4.7147996053124985E-3</v>
      </c>
      <c r="J63" s="78"/>
    </row>
    <row r="64" spans="1:11" ht="16.5" customHeight="1">
      <c r="A64" s="216">
        <v>14</v>
      </c>
      <c r="B64" s="227" t="s">
        <v>226</v>
      </c>
      <c r="C64" s="222"/>
      <c r="D64" s="222">
        <v>0.02</v>
      </c>
      <c r="E64" s="349">
        <v>7.5999999999999998E-2</v>
      </c>
      <c r="F64" s="347"/>
      <c r="G64" s="348"/>
      <c r="H64" s="348"/>
      <c r="I64" s="237">
        <f>(D64*D50+F50*E64)*K51</f>
        <v>2.1992013528749995E-4</v>
      </c>
      <c r="J64" s="78"/>
    </row>
    <row r="65" spans="1:11" ht="15.75">
      <c r="A65" s="216">
        <v>15</v>
      </c>
      <c r="B65" s="227" t="s">
        <v>227</v>
      </c>
      <c r="C65" s="222"/>
      <c r="D65" s="222">
        <v>0.01</v>
      </c>
      <c r="E65" s="223"/>
      <c r="F65" s="224">
        <v>0.02</v>
      </c>
      <c r="G65" s="348"/>
      <c r="H65" s="348"/>
      <c r="I65" s="237">
        <f>(D65*D50+F50*F65)*K51</f>
        <v>6.4445859843749977E-5</v>
      </c>
      <c r="J65" s="78"/>
    </row>
    <row r="66" spans="1:11" ht="15.75">
      <c r="A66" s="222">
        <v>16</v>
      </c>
      <c r="B66" s="227" t="s">
        <v>228</v>
      </c>
      <c r="C66" s="222"/>
      <c r="D66" s="222">
        <v>0.3</v>
      </c>
      <c r="E66" s="223"/>
      <c r="F66" s="224">
        <v>0.55000000000000004</v>
      </c>
      <c r="G66" s="348"/>
      <c r="H66" s="348"/>
      <c r="I66" s="237">
        <f>(D66*D50+F50*F66)*K51</f>
        <v>1.8069474403124997E-3</v>
      </c>
      <c r="J66" s="78"/>
    </row>
    <row r="67" spans="1:11" ht="15.75">
      <c r="A67" s="222">
        <v>17</v>
      </c>
      <c r="B67" s="243" t="s">
        <v>229</v>
      </c>
      <c r="C67" s="222"/>
      <c r="D67" s="222">
        <v>1.08</v>
      </c>
      <c r="E67" s="223"/>
      <c r="F67" s="224">
        <v>1.08</v>
      </c>
      <c r="G67" s="348"/>
      <c r="H67" s="348"/>
      <c r="I67" s="237">
        <f>(D67*D50+F50*F67)*K51</f>
        <v>4.2293003951249988E-3</v>
      </c>
      <c r="J67" s="78"/>
    </row>
    <row r="68" spans="1:11" ht="15.75">
      <c r="A68" s="219" t="s">
        <v>234</v>
      </c>
      <c r="B68" s="217"/>
      <c r="C68" s="124" t="s">
        <v>230</v>
      </c>
      <c r="D68" s="236">
        <f>дождевые!H29</f>
        <v>1826.0383837499999</v>
      </c>
      <c r="E68" s="124" t="s">
        <v>231</v>
      </c>
      <c r="F68" s="351">
        <f>талые!G25</f>
        <v>1505.4654600000001</v>
      </c>
      <c r="G68" s="352"/>
      <c r="H68" s="218"/>
      <c r="I68" s="216"/>
      <c r="J68" s="78"/>
    </row>
    <row r="69" spans="1:11" ht="15.75">
      <c r="A69" s="220">
        <v>1</v>
      </c>
      <c r="B69" s="225" t="s">
        <v>233</v>
      </c>
      <c r="C69" s="222">
        <v>2000</v>
      </c>
      <c r="D69" s="222">
        <v>250</v>
      </c>
      <c r="E69" s="346">
        <v>3500</v>
      </c>
      <c r="F69" s="350"/>
      <c r="G69" s="342">
        <f>(D68+F68)*C69*K79</f>
        <v>6.6630076874999986</v>
      </c>
      <c r="H69" s="343"/>
      <c r="I69" s="237">
        <f>(D69*D68+E69*F68)*K79</f>
        <v>5.7256387059374996</v>
      </c>
      <c r="J69" s="78"/>
    </row>
    <row r="70" spans="1:11" ht="16.5" customHeight="1">
      <c r="A70" s="221">
        <v>2</v>
      </c>
      <c r="B70" s="225" t="s">
        <v>13</v>
      </c>
      <c r="C70" s="222">
        <v>50</v>
      </c>
      <c r="D70" s="222">
        <v>10</v>
      </c>
      <c r="E70" s="223"/>
      <c r="F70" s="224">
        <v>30</v>
      </c>
      <c r="G70" s="342">
        <f>(D68+F68)*C70*K79</f>
        <v>0.16657519218749997</v>
      </c>
      <c r="H70" s="343"/>
      <c r="I70" s="237">
        <f>(D70*D68+F68*F70)*K79</f>
        <v>6.3424347637500003E-2</v>
      </c>
      <c r="J70" s="78"/>
    </row>
    <row r="71" spans="1:11" ht="15.75">
      <c r="A71" s="221">
        <v>3</v>
      </c>
      <c r="B71" s="226" t="s">
        <v>5</v>
      </c>
      <c r="C71" s="222">
        <v>210</v>
      </c>
      <c r="D71" s="222">
        <v>30</v>
      </c>
      <c r="E71" s="223"/>
      <c r="F71" s="224">
        <v>90</v>
      </c>
      <c r="G71" s="342">
        <f>(D68+F68)*C71*K79</f>
        <v>0.69961580718749994</v>
      </c>
      <c r="H71" s="343"/>
      <c r="I71" s="237">
        <f>(D71*D68+F71*F68)*K79</f>
        <v>0.1902730429125</v>
      </c>
      <c r="J71" s="78"/>
    </row>
    <row r="72" spans="1:11" ht="18" customHeight="1">
      <c r="A72" s="221">
        <v>4</v>
      </c>
      <c r="B72" s="78" t="s">
        <v>222</v>
      </c>
      <c r="C72" s="222">
        <v>500</v>
      </c>
      <c r="D72" s="222">
        <v>100</v>
      </c>
      <c r="E72" s="223"/>
      <c r="F72" s="224">
        <v>250</v>
      </c>
      <c r="G72" s="342">
        <f>(D68+F68)*C72*K79</f>
        <v>1.6657519218749997</v>
      </c>
      <c r="H72" s="343"/>
      <c r="I72" s="237">
        <f>(D72*D68+F68*F72)*K79</f>
        <v>0.55897020337500003</v>
      </c>
      <c r="J72" s="78"/>
    </row>
    <row r="73" spans="1:11" ht="15.75">
      <c r="A73" s="221">
        <v>5</v>
      </c>
      <c r="B73" s="227" t="s">
        <v>7</v>
      </c>
      <c r="C73" s="222"/>
      <c r="D73" s="222">
        <v>100</v>
      </c>
      <c r="E73" s="223"/>
      <c r="F73" s="224">
        <v>500</v>
      </c>
      <c r="G73" s="342"/>
      <c r="H73" s="343"/>
      <c r="I73" s="237">
        <f>(D73*D68+F73*F68)*K79</f>
        <v>0.93533656837500001</v>
      </c>
      <c r="J73" s="78"/>
    </row>
    <row r="74" spans="1:11" ht="15.75">
      <c r="A74" s="221">
        <v>6</v>
      </c>
      <c r="B74" s="227" t="s">
        <v>8</v>
      </c>
      <c r="C74" s="222"/>
      <c r="D74" s="222">
        <v>200</v>
      </c>
      <c r="E74" s="223"/>
      <c r="F74" s="224">
        <v>1500</v>
      </c>
      <c r="G74" s="342"/>
      <c r="H74" s="343"/>
      <c r="I74" s="237">
        <f>(D74*D68+F74*F68)*K79</f>
        <v>2.6234058667500002</v>
      </c>
      <c r="J74" s="78"/>
    </row>
    <row r="75" spans="1:11" ht="31.5" customHeight="1">
      <c r="A75" s="221">
        <v>7</v>
      </c>
      <c r="B75" s="228" t="s">
        <v>9</v>
      </c>
      <c r="C75" s="222"/>
      <c r="D75" s="222">
        <v>2</v>
      </c>
      <c r="E75" s="223"/>
      <c r="F75" s="224">
        <v>4.3</v>
      </c>
      <c r="G75" s="342"/>
      <c r="H75" s="343"/>
      <c r="I75" s="237">
        <f>(D75*D68+F75*F68)*K79</f>
        <v>1.01255782455E-2</v>
      </c>
      <c r="J75" s="78"/>
    </row>
    <row r="76" spans="1:11" ht="16.5" customHeight="1">
      <c r="A76" s="221">
        <v>8</v>
      </c>
      <c r="B76" s="78" t="s">
        <v>223</v>
      </c>
      <c r="C76" s="222"/>
      <c r="D76" s="222">
        <v>4.9000000000000004</v>
      </c>
      <c r="E76" s="223"/>
      <c r="F76" s="224">
        <v>10.5</v>
      </c>
      <c r="G76" s="342"/>
      <c r="H76" s="343"/>
      <c r="I76" s="237">
        <f>(D76*D68+F76*F68)*K79</f>
        <v>2.4754975410375E-2</v>
      </c>
      <c r="J76" s="78"/>
    </row>
    <row r="77" spans="1:11" ht="15.75">
      <c r="A77" s="221">
        <v>9</v>
      </c>
      <c r="B77" s="227" t="s">
        <v>11</v>
      </c>
      <c r="C77" s="222"/>
      <c r="D77" s="222">
        <v>0.08</v>
      </c>
      <c r="E77" s="223"/>
      <c r="F77" s="224">
        <v>0.17</v>
      </c>
      <c r="G77" s="342"/>
      <c r="H77" s="343"/>
      <c r="I77" s="237">
        <f>(D77*D68+F68*F77)*K79</f>
        <v>4.0201219890000003E-4</v>
      </c>
      <c r="J77" s="78"/>
    </row>
    <row r="78" spans="1:11" ht="15.75">
      <c r="A78" s="221">
        <v>10</v>
      </c>
      <c r="B78" s="227" t="s">
        <v>10</v>
      </c>
      <c r="C78" s="222"/>
      <c r="D78" s="222">
        <v>0.08</v>
      </c>
      <c r="E78" s="223"/>
      <c r="F78" s="224">
        <v>0.17</v>
      </c>
      <c r="G78" s="342"/>
      <c r="H78" s="343"/>
      <c r="I78" s="237">
        <f>(D78*D68+F68*F78)*K79</f>
        <v>4.0201219890000003E-4</v>
      </c>
      <c r="J78" s="78"/>
    </row>
    <row r="79" spans="1:11" ht="15.75">
      <c r="A79" s="221">
        <v>11</v>
      </c>
      <c r="B79" s="227" t="s">
        <v>224</v>
      </c>
      <c r="C79" s="222"/>
      <c r="D79" s="222">
        <v>43</v>
      </c>
      <c r="E79" s="223"/>
      <c r="F79" s="224">
        <v>113</v>
      </c>
      <c r="G79" s="342"/>
      <c r="H79" s="343"/>
      <c r="I79" s="237">
        <f>(D79*D68+F79*F68)*K79</f>
        <v>0.24863724748124999</v>
      </c>
      <c r="J79" s="78"/>
      <c r="K79">
        <v>9.9999999999999995E-7</v>
      </c>
    </row>
    <row r="80" spans="1:11" ht="16.5" customHeight="1">
      <c r="A80" s="216">
        <v>12</v>
      </c>
      <c r="B80" s="229" t="s">
        <v>225</v>
      </c>
      <c r="C80" s="222"/>
      <c r="D80" s="222">
        <v>8</v>
      </c>
      <c r="E80" s="346">
        <v>14</v>
      </c>
      <c r="F80" s="347"/>
      <c r="G80" s="348"/>
      <c r="H80" s="348"/>
      <c r="I80" s="237">
        <f>(D80*D68+F68*E80)*K79</f>
        <v>3.5684823509999998E-2</v>
      </c>
      <c r="J80" s="78"/>
    </row>
    <row r="81" spans="1:10" ht="15.75">
      <c r="A81" s="216">
        <v>13</v>
      </c>
      <c r="B81" s="227" t="s">
        <v>17</v>
      </c>
      <c r="C81" s="222"/>
      <c r="D81" s="222">
        <v>0.3</v>
      </c>
      <c r="E81" s="223"/>
      <c r="F81" s="224">
        <v>1.7</v>
      </c>
      <c r="G81" s="348"/>
      <c r="H81" s="348"/>
      <c r="I81" s="237">
        <f>(D81*D68+F68*F81)*K79</f>
        <v>3.1071027971249997E-3</v>
      </c>
      <c r="J81" s="78"/>
    </row>
    <row r="82" spans="1:10" ht="15.75">
      <c r="A82" s="216">
        <v>14</v>
      </c>
      <c r="B82" s="227" t="s">
        <v>226</v>
      </c>
      <c r="C82" s="222"/>
      <c r="D82" s="222">
        <v>0.02</v>
      </c>
      <c r="E82" s="349">
        <v>7.5999999999999998E-2</v>
      </c>
      <c r="F82" s="347"/>
      <c r="G82" s="348"/>
      <c r="H82" s="348"/>
      <c r="I82" s="237">
        <f>(D82*D68+F68*E82)*K79</f>
        <v>1.5093614263500001E-4</v>
      </c>
      <c r="J82" s="78"/>
    </row>
    <row r="83" spans="1:10" ht="15.75">
      <c r="A83" s="216">
        <v>15</v>
      </c>
      <c r="B83" s="227" t="s">
        <v>227</v>
      </c>
      <c r="C83" s="222"/>
      <c r="D83" s="222">
        <v>0.01</v>
      </c>
      <c r="E83" s="223"/>
      <c r="F83" s="224">
        <v>0.02</v>
      </c>
      <c r="G83" s="348"/>
      <c r="H83" s="348"/>
      <c r="I83" s="237">
        <f>(D83*D68+F68*F83)*K79</f>
        <v>4.8369693037499998E-5</v>
      </c>
      <c r="J83" s="78"/>
    </row>
    <row r="84" spans="1:10" ht="15.75">
      <c r="A84" s="222">
        <v>16</v>
      </c>
      <c r="B84" s="227" t="s">
        <v>228</v>
      </c>
      <c r="C84" s="222"/>
      <c r="D84" s="222">
        <v>0.3</v>
      </c>
      <c r="E84" s="223"/>
      <c r="F84" s="224">
        <v>0.55000000000000004</v>
      </c>
      <c r="G84" s="348"/>
      <c r="H84" s="348"/>
      <c r="I84" s="237">
        <f>(D84*D68+F68*F84)*K79</f>
        <v>1.3758175181249998E-3</v>
      </c>
      <c r="J84" s="78"/>
    </row>
    <row r="85" spans="1:10" ht="16.5" customHeight="1">
      <c r="A85" s="222">
        <v>17</v>
      </c>
      <c r="B85" s="227" t="s">
        <v>229</v>
      </c>
      <c r="C85" s="222"/>
      <c r="D85" s="222">
        <v>1.08</v>
      </c>
      <c r="E85" s="223"/>
      <c r="F85" s="224">
        <v>1.08</v>
      </c>
      <c r="G85" s="348"/>
      <c r="H85" s="348"/>
      <c r="I85" s="237">
        <f>(D85*D68+F68*F85)*K79</f>
        <v>3.59802415125E-3</v>
      </c>
      <c r="J85" s="78"/>
    </row>
    <row r="86" spans="1:10" ht="15.75">
      <c r="A86" s="219" t="s">
        <v>235</v>
      </c>
      <c r="B86" s="217"/>
      <c r="C86" s="124" t="s">
        <v>230</v>
      </c>
      <c r="D86" s="236">
        <f>дождевые!H30</f>
        <v>536.45051250000006</v>
      </c>
      <c r="E86" s="124" t="s">
        <v>231</v>
      </c>
      <c r="F86" s="351">
        <f>талые!G26</f>
        <v>418.99559999999997</v>
      </c>
      <c r="G86" s="352"/>
      <c r="H86" s="218"/>
      <c r="I86" s="216"/>
      <c r="J86" s="78"/>
    </row>
    <row r="87" spans="1:10" ht="15.75">
      <c r="A87" s="220">
        <v>1</v>
      </c>
      <c r="B87" s="225" t="s">
        <v>233</v>
      </c>
      <c r="C87" s="222">
        <v>2000</v>
      </c>
      <c r="D87" s="222">
        <v>250</v>
      </c>
      <c r="E87" s="346">
        <v>3500</v>
      </c>
      <c r="F87" s="350"/>
      <c r="G87" s="342">
        <f>(D86+F86)*C87*K97</f>
        <v>1.910892225</v>
      </c>
      <c r="H87" s="343"/>
      <c r="I87" s="237">
        <f>(D87*D86+E87*F86)*K97</f>
        <v>1.6005972281249998</v>
      </c>
      <c r="J87" s="78"/>
    </row>
    <row r="88" spans="1:10" ht="17.25" customHeight="1">
      <c r="A88" s="221">
        <v>2</v>
      </c>
      <c r="B88" s="225" t="s">
        <v>13</v>
      </c>
      <c r="C88" s="222">
        <v>50</v>
      </c>
      <c r="D88" s="222">
        <v>10</v>
      </c>
      <c r="E88" s="223"/>
      <c r="F88" s="224">
        <v>30</v>
      </c>
      <c r="G88" s="342">
        <f>(D86+F86)*C88*K97</f>
        <v>4.7772305624999997E-2</v>
      </c>
      <c r="H88" s="343"/>
      <c r="I88" s="237">
        <f>(D88*D86+F86*F88)*K97</f>
        <v>1.7934373124999996E-2</v>
      </c>
      <c r="J88" s="78"/>
    </row>
    <row r="89" spans="1:10" ht="15.75">
      <c r="A89" s="221">
        <v>3</v>
      </c>
      <c r="B89" s="226" t="s">
        <v>5</v>
      </c>
      <c r="C89" s="222">
        <v>210</v>
      </c>
      <c r="D89" s="222">
        <v>30</v>
      </c>
      <c r="E89" s="223"/>
      <c r="F89" s="224">
        <v>90</v>
      </c>
      <c r="G89" s="342">
        <f>(D86+F86)*C89*K97</f>
        <v>0.20064368362499999</v>
      </c>
      <c r="H89" s="343"/>
      <c r="I89" s="237">
        <f>(D89*D86+F89*F86)*K97</f>
        <v>5.3803119375E-2</v>
      </c>
      <c r="J89" s="78"/>
    </row>
    <row r="90" spans="1:10" ht="15.75">
      <c r="A90" s="221">
        <v>4</v>
      </c>
      <c r="B90" s="78" t="s">
        <v>222</v>
      </c>
      <c r="C90" s="222">
        <v>500</v>
      </c>
      <c r="D90" s="222">
        <v>100</v>
      </c>
      <c r="E90" s="223"/>
      <c r="F90" s="224">
        <v>250</v>
      </c>
      <c r="G90" s="342">
        <f>(D86+F86)*C90*K97</f>
        <v>0.47772305625</v>
      </c>
      <c r="H90" s="343"/>
      <c r="I90" s="237">
        <f>(D90*D86+F86*F90)*K97</f>
        <v>0.15839395124999997</v>
      </c>
      <c r="J90" s="78"/>
    </row>
    <row r="91" spans="1:10" ht="15.75">
      <c r="A91" s="221">
        <v>5</v>
      </c>
      <c r="B91" s="227" t="s">
        <v>7</v>
      </c>
      <c r="C91" s="222"/>
      <c r="D91" s="222">
        <v>100</v>
      </c>
      <c r="E91" s="223"/>
      <c r="F91" s="224">
        <v>500</v>
      </c>
      <c r="G91" s="342"/>
      <c r="H91" s="343"/>
      <c r="I91" s="237">
        <f>(D91*D86+F91*F86)*K97</f>
        <v>0.26314285124999998</v>
      </c>
      <c r="J91" s="78"/>
    </row>
    <row r="92" spans="1:10" ht="15.75">
      <c r="A92" s="221">
        <v>6</v>
      </c>
      <c r="B92" s="227" t="s">
        <v>8</v>
      </c>
      <c r="C92" s="222"/>
      <c r="D92" s="222">
        <v>200</v>
      </c>
      <c r="E92" s="223"/>
      <c r="F92" s="224">
        <v>1500</v>
      </c>
      <c r="G92" s="342"/>
      <c r="H92" s="343"/>
      <c r="I92" s="237">
        <f>(D92*D86+F92*F86)*K97</f>
        <v>0.73578350249999991</v>
      </c>
      <c r="J92" s="78"/>
    </row>
    <row r="93" spans="1:10" ht="29.25" customHeight="1">
      <c r="A93" s="221">
        <v>7</v>
      </c>
      <c r="B93" s="228" t="s">
        <v>9</v>
      </c>
      <c r="C93" s="222"/>
      <c r="D93" s="222">
        <v>2</v>
      </c>
      <c r="E93" s="223"/>
      <c r="F93" s="224">
        <v>4.3</v>
      </c>
      <c r="G93" s="342"/>
      <c r="H93" s="343"/>
      <c r="I93" s="237">
        <f>(D93*D86+F93*F86)*K97</f>
        <v>2.8745821049999997E-3</v>
      </c>
      <c r="J93" s="78"/>
    </row>
    <row r="94" spans="1:10" ht="15.75">
      <c r="A94" s="221">
        <v>8</v>
      </c>
      <c r="B94" s="78" t="s">
        <v>223</v>
      </c>
      <c r="C94" s="222"/>
      <c r="D94" s="222">
        <v>4.9000000000000004</v>
      </c>
      <c r="E94" s="223"/>
      <c r="F94" s="224">
        <v>10.5</v>
      </c>
      <c r="G94" s="342"/>
      <c r="H94" s="343"/>
      <c r="I94" s="237">
        <f>(D94*D86+F94*F86)*K97</f>
        <v>7.0280613112499992E-3</v>
      </c>
      <c r="J94" s="78"/>
    </row>
    <row r="95" spans="1:10" ht="15.75">
      <c r="A95" s="221">
        <v>9</v>
      </c>
      <c r="B95" s="227" t="s">
        <v>11</v>
      </c>
      <c r="C95" s="222"/>
      <c r="D95" s="222">
        <v>0.08</v>
      </c>
      <c r="E95" s="223"/>
      <c r="F95" s="224">
        <v>0.17</v>
      </c>
      <c r="G95" s="342"/>
      <c r="H95" s="343"/>
      <c r="I95" s="237">
        <f>(D95*D86+F86*F95)*K97</f>
        <v>1.1414529300000001E-4</v>
      </c>
      <c r="J95" s="78"/>
    </row>
    <row r="96" spans="1:10" ht="15.75">
      <c r="A96" s="221">
        <v>10</v>
      </c>
      <c r="B96" s="227" t="s">
        <v>10</v>
      </c>
      <c r="C96" s="222"/>
      <c r="D96" s="222">
        <v>0.08</v>
      </c>
      <c r="E96" s="223"/>
      <c r="F96" s="224">
        <v>0.17</v>
      </c>
      <c r="G96" s="342"/>
      <c r="H96" s="343"/>
      <c r="I96" s="237">
        <f>(D96*D86+F86*F96)*K97</f>
        <v>1.1414529300000001E-4</v>
      </c>
      <c r="J96" s="78"/>
    </row>
    <row r="97" spans="1:11" ht="15.75">
      <c r="A97" s="221">
        <v>11</v>
      </c>
      <c r="B97" s="227" t="s">
        <v>224</v>
      </c>
      <c r="C97" s="222"/>
      <c r="D97" s="222">
        <v>43</v>
      </c>
      <c r="E97" s="223"/>
      <c r="F97" s="224">
        <v>113</v>
      </c>
      <c r="G97" s="342"/>
      <c r="H97" s="343"/>
      <c r="I97" s="237">
        <f>(D97*D86+F97*F86)*K97</f>
        <v>7.0413874837500001E-2</v>
      </c>
      <c r="J97" s="78"/>
      <c r="K97">
        <v>9.9999999999999995E-7</v>
      </c>
    </row>
    <row r="98" spans="1:11" ht="15.75" customHeight="1">
      <c r="A98" s="216">
        <v>12</v>
      </c>
      <c r="B98" s="229" t="s">
        <v>225</v>
      </c>
      <c r="C98" s="222"/>
      <c r="D98" s="222">
        <v>8</v>
      </c>
      <c r="E98" s="346">
        <v>14</v>
      </c>
      <c r="F98" s="347"/>
      <c r="G98" s="348"/>
      <c r="H98" s="348"/>
      <c r="I98" s="237">
        <f>(D98*D86+F86*E98)*K97</f>
        <v>1.0157542499999998E-2</v>
      </c>
      <c r="J98" s="78"/>
    </row>
    <row r="99" spans="1:11" ht="15.75">
      <c r="A99" s="216">
        <v>13</v>
      </c>
      <c r="B99" s="227" t="s">
        <v>17</v>
      </c>
      <c r="C99" s="222"/>
      <c r="D99" s="222">
        <v>0.3</v>
      </c>
      <c r="E99" s="223"/>
      <c r="F99" s="224">
        <v>1.7</v>
      </c>
      <c r="G99" s="348"/>
      <c r="H99" s="348"/>
      <c r="I99" s="237">
        <f>(D99*D86+F86*F99)*K97</f>
        <v>8.7322767374999998E-4</v>
      </c>
      <c r="J99" s="78"/>
    </row>
    <row r="100" spans="1:11" ht="15.75">
      <c r="A100" s="216">
        <v>14</v>
      </c>
      <c r="B100" s="227" t="s">
        <v>226</v>
      </c>
      <c r="C100" s="222"/>
      <c r="D100" s="222">
        <v>0.02</v>
      </c>
      <c r="E100" s="349">
        <v>7.5999999999999998E-2</v>
      </c>
      <c r="F100" s="347"/>
      <c r="G100" s="348"/>
      <c r="H100" s="348"/>
      <c r="I100" s="237">
        <f>(D100*D86+F86*E100)*K97</f>
        <v>4.2572675849999993E-5</v>
      </c>
      <c r="J100" s="78"/>
    </row>
    <row r="101" spans="1:11" ht="15.75">
      <c r="A101" s="216">
        <v>15</v>
      </c>
      <c r="B101" s="227" t="s">
        <v>227</v>
      </c>
      <c r="C101" s="222"/>
      <c r="D101" s="222">
        <v>0.01</v>
      </c>
      <c r="E101" s="223"/>
      <c r="F101" s="224">
        <v>0.02</v>
      </c>
      <c r="G101" s="348"/>
      <c r="H101" s="348"/>
      <c r="I101" s="237">
        <f>(D101*D86+F86*F101)*K97</f>
        <v>1.3744417124999999E-5</v>
      </c>
      <c r="J101" s="78"/>
    </row>
    <row r="102" spans="1:11" ht="15.75">
      <c r="A102" s="222">
        <v>16</v>
      </c>
      <c r="B102" s="227" t="s">
        <v>228</v>
      </c>
      <c r="C102" s="222"/>
      <c r="D102" s="222">
        <v>0.3</v>
      </c>
      <c r="E102" s="223"/>
      <c r="F102" s="224">
        <v>0.55000000000000004</v>
      </c>
      <c r="G102" s="348"/>
      <c r="H102" s="348"/>
      <c r="I102" s="237">
        <f>(D102*D86+F86*F102)*K97</f>
        <v>3.9138273374999996E-4</v>
      </c>
      <c r="J102" s="78"/>
    </row>
    <row r="103" spans="1:11" ht="15.75">
      <c r="A103" s="222">
        <v>17</v>
      </c>
      <c r="B103" s="227" t="s">
        <v>229</v>
      </c>
      <c r="C103" s="222"/>
      <c r="D103" s="222">
        <v>1.08</v>
      </c>
      <c r="E103" s="223"/>
      <c r="F103" s="224">
        <v>1.08</v>
      </c>
      <c r="G103" s="348"/>
      <c r="H103" s="348"/>
      <c r="I103" s="237">
        <f>(D103*D86+F86*F103)*K97</f>
        <v>1.0318818015000002E-3</v>
      </c>
      <c r="J103" s="78"/>
    </row>
    <row r="104" spans="1:11" ht="15.75">
      <c r="A104" s="219" t="s">
        <v>236</v>
      </c>
      <c r="B104" s="217"/>
      <c r="C104" s="124" t="s">
        <v>230</v>
      </c>
      <c r="D104" s="236">
        <f>дождевые!H31</f>
        <v>1212.9458400000001</v>
      </c>
      <c r="E104" s="124" t="s">
        <v>231</v>
      </c>
      <c r="F104" s="351">
        <f>талые!G27</f>
        <v>1312.5069600000002</v>
      </c>
      <c r="G104" s="352"/>
      <c r="H104" s="218"/>
      <c r="I104" s="216"/>
      <c r="J104" s="78"/>
    </row>
    <row r="105" spans="1:11" ht="15.75">
      <c r="A105" s="220">
        <v>1</v>
      </c>
      <c r="B105" s="225" t="s">
        <v>233</v>
      </c>
      <c r="C105" s="222">
        <v>2000</v>
      </c>
      <c r="D105" s="222">
        <v>250</v>
      </c>
      <c r="E105" s="346">
        <v>3500</v>
      </c>
      <c r="F105" s="350"/>
      <c r="G105" s="342">
        <f>(D104+F104)*C105*K115</f>
        <v>5.0509055999999992</v>
      </c>
      <c r="H105" s="343"/>
      <c r="I105" s="237">
        <f>(D105*D104+E105*F104)*K115</f>
        <v>4.8970108200000002</v>
      </c>
      <c r="J105" s="78"/>
    </row>
    <row r="106" spans="1:11" ht="15" customHeight="1">
      <c r="A106" s="221">
        <v>2</v>
      </c>
      <c r="B106" s="225" t="s">
        <v>13</v>
      </c>
      <c r="C106" s="222">
        <v>50</v>
      </c>
      <c r="D106" s="222">
        <v>10</v>
      </c>
      <c r="E106" s="223"/>
      <c r="F106" s="224">
        <v>30</v>
      </c>
      <c r="G106" s="342">
        <f>(D104+F104)*C106*K115</f>
        <v>0.12627263999999999</v>
      </c>
      <c r="H106" s="343"/>
      <c r="I106" s="237">
        <f>(D106*D104+F104*F106)*K115</f>
        <v>5.1504667200000007E-2</v>
      </c>
      <c r="J106" s="78"/>
    </row>
    <row r="107" spans="1:11" ht="15.75">
      <c r="A107" s="221">
        <v>3</v>
      </c>
      <c r="B107" s="226" t="s">
        <v>5</v>
      </c>
      <c r="C107" s="222">
        <v>210</v>
      </c>
      <c r="D107" s="222">
        <v>30</v>
      </c>
      <c r="E107" s="223"/>
      <c r="F107" s="224">
        <v>90</v>
      </c>
      <c r="G107" s="342">
        <f>(D104+F104)*C107*K115</f>
        <v>0.53034508800000002</v>
      </c>
      <c r="H107" s="343"/>
      <c r="I107" s="237">
        <f>(D107*D104+F107*F104)*K115</f>
        <v>0.15451400160000001</v>
      </c>
      <c r="J107" s="78"/>
    </row>
    <row r="108" spans="1:11" ht="15.75">
      <c r="A108" s="221">
        <v>4</v>
      </c>
      <c r="B108" s="78" t="s">
        <v>222</v>
      </c>
      <c r="C108" s="222">
        <v>500</v>
      </c>
      <c r="D108" s="222">
        <v>100</v>
      </c>
      <c r="E108" s="223"/>
      <c r="F108" s="224">
        <v>250</v>
      </c>
      <c r="G108" s="342">
        <f>(D104+F104)*C108*K115</f>
        <v>1.2627263999999998</v>
      </c>
      <c r="H108" s="343"/>
      <c r="I108" s="237">
        <f>(D108*D104+F104*F108)*K115</f>
        <v>0.44942132400000001</v>
      </c>
      <c r="J108" s="78"/>
    </row>
    <row r="109" spans="1:11" ht="15.75">
      <c r="A109" s="221">
        <v>5</v>
      </c>
      <c r="B109" s="227" t="s">
        <v>7</v>
      </c>
      <c r="C109" s="222"/>
      <c r="D109" s="222">
        <v>100</v>
      </c>
      <c r="E109" s="223"/>
      <c r="F109" s="224">
        <v>500</v>
      </c>
      <c r="G109" s="342"/>
      <c r="H109" s="343"/>
      <c r="I109" s="237">
        <f>(D109*D104+F109*F104)*K115</f>
        <v>0.77754806400000009</v>
      </c>
      <c r="J109" s="78"/>
    </row>
    <row r="110" spans="1:11" ht="15.75">
      <c r="A110" s="221">
        <v>6</v>
      </c>
      <c r="B110" s="227" t="s">
        <v>8</v>
      </c>
      <c r="C110" s="222"/>
      <c r="D110" s="222">
        <v>200</v>
      </c>
      <c r="E110" s="223"/>
      <c r="F110" s="224">
        <v>1500</v>
      </c>
      <c r="G110" s="342"/>
      <c r="H110" s="343"/>
      <c r="I110" s="237">
        <f>(D110*D104+F110*F104)*K115</f>
        <v>2.2113496079999999</v>
      </c>
      <c r="J110" s="78"/>
    </row>
    <row r="111" spans="1:11" ht="31.5">
      <c r="A111" s="221">
        <v>7</v>
      </c>
      <c r="B111" s="228" t="s">
        <v>9</v>
      </c>
      <c r="C111" s="222"/>
      <c r="D111" s="222">
        <v>2</v>
      </c>
      <c r="E111" s="223"/>
      <c r="F111" s="224">
        <v>4.3</v>
      </c>
      <c r="G111" s="342"/>
      <c r="H111" s="343"/>
      <c r="I111" s="237">
        <f>(D111*D104+F111*F104)*K115</f>
        <v>8.0696716079999998E-3</v>
      </c>
      <c r="J111" s="78"/>
    </row>
    <row r="112" spans="1:11" ht="15.75">
      <c r="A112" s="221">
        <v>8</v>
      </c>
      <c r="B112" s="78" t="s">
        <v>223</v>
      </c>
      <c r="C112" s="222"/>
      <c r="D112" s="222">
        <v>4.9000000000000004</v>
      </c>
      <c r="E112" s="223"/>
      <c r="F112" s="224">
        <v>10.5</v>
      </c>
      <c r="G112" s="342"/>
      <c r="H112" s="343"/>
      <c r="I112" s="237">
        <f>(D112*D104+F112*F104)*K115</f>
        <v>1.9724757696E-2</v>
      </c>
      <c r="J112" s="78"/>
    </row>
    <row r="113" spans="1:11" ht="15.75">
      <c r="A113" s="221">
        <v>9</v>
      </c>
      <c r="B113" s="227" t="s">
        <v>11</v>
      </c>
      <c r="C113" s="222"/>
      <c r="D113" s="222">
        <v>0.08</v>
      </c>
      <c r="E113" s="223"/>
      <c r="F113" s="224">
        <v>0.17</v>
      </c>
      <c r="G113" s="342"/>
      <c r="H113" s="343"/>
      <c r="I113" s="237">
        <f>(D113*D104+F104*F113)*K115</f>
        <v>3.2016185040000005E-4</v>
      </c>
      <c r="J113" s="78"/>
    </row>
    <row r="114" spans="1:11" ht="15.75">
      <c r="A114" s="221">
        <v>10</v>
      </c>
      <c r="B114" s="227" t="s">
        <v>10</v>
      </c>
      <c r="C114" s="222"/>
      <c r="D114" s="222">
        <v>0.08</v>
      </c>
      <c r="E114" s="223"/>
      <c r="F114" s="224">
        <v>0.17</v>
      </c>
      <c r="G114" s="342"/>
      <c r="H114" s="343"/>
      <c r="I114" s="237">
        <f>(D114*D104+F104*F114)*K115</f>
        <v>3.2016185040000005E-4</v>
      </c>
      <c r="J114" s="78"/>
    </row>
    <row r="115" spans="1:11" ht="15.75">
      <c r="A115" s="221">
        <v>11</v>
      </c>
      <c r="B115" s="227" t="s">
        <v>224</v>
      </c>
      <c r="C115" s="222"/>
      <c r="D115" s="222">
        <v>43</v>
      </c>
      <c r="E115" s="223"/>
      <c r="F115" s="224">
        <v>113</v>
      </c>
      <c r="G115" s="342"/>
      <c r="H115" s="343"/>
      <c r="I115" s="237">
        <f>(D115*D104+F115*F104)*K115</f>
        <v>0.20046995760000003</v>
      </c>
      <c r="J115" s="78"/>
      <c r="K115">
        <v>9.9999999999999995E-7</v>
      </c>
    </row>
    <row r="116" spans="1:11" ht="15.75">
      <c r="A116" s="216">
        <v>12</v>
      </c>
      <c r="B116" s="229" t="s">
        <v>225</v>
      </c>
      <c r="C116" s="222"/>
      <c r="D116" s="222">
        <v>8</v>
      </c>
      <c r="E116" s="346">
        <v>14</v>
      </c>
      <c r="F116" s="347"/>
      <c r="G116" s="348"/>
      <c r="H116" s="348"/>
      <c r="I116" s="237">
        <f>(D116*D104+F104*E116)*K115</f>
        <v>2.8078664159999999E-2</v>
      </c>
      <c r="J116" s="78"/>
    </row>
    <row r="117" spans="1:11" ht="15.75">
      <c r="A117" s="216">
        <v>13</v>
      </c>
      <c r="B117" s="227" t="s">
        <v>17</v>
      </c>
      <c r="C117" s="222"/>
      <c r="D117" s="222">
        <v>0.3</v>
      </c>
      <c r="E117" s="223"/>
      <c r="F117" s="224">
        <v>1.7</v>
      </c>
      <c r="G117" s="348"/>
      <c r="H117" s="348"/>
      <c r="I117" s="237">
        <f>(D117*D104+F104*F117)*K115</f>
        <v>2.5951455840000004E-3</v>
      </c>
      <c r="J117" s="78"/>
    </row>
    <row r="118" spans="1:11" ht="15.75">
      <c r="A118" s="216">
        <v>14</v>
      </c>
      <c r="B118" s="227" t="s">
        <v>226</v>
      </c>
      <c r="C118" s="222"/>
      <c r="D118" s="222">
        <v>0.02</v>
      </c>
      <c r="E118" s="349">
        <v>7.5999999999999998E-2</v>
      </c>
      <c r="F118" s="347"/>
      <c r="G118" s="348"/>
      <c r="H118" s="348"/>
      <c r="I118" s="237">
        <f>(D118*D104+F104*E118)*K115</f>
        <v>1.2400944576E-4</v>
      </c>
      <c r="J118" s="78"/>
    </row>
    <row r="119" spans="1:11" ht="15.75">
      <c r="A119" s="216">
        <v>15</v>
      </c>
      <c r="B119" s="227" t="s">
        <v>227</v>
      </c>
      <c r="C119" s="222"/>
      <c r="D119" s="222">
        <v>0.01</v>
      </c>
      <c r="E119" s="223"/>
      <c r="F119" s="224">
        <v>0.02</v>
      </c>
      <c r="G119" s="348"/>
      <c r="H119" s="348"/>
      <c r="I119" s="237">
        <f>(D119*D104+F104*F119)*K115</f>
        <v>3.8379597600000002E-5</v>
      </c>
      <c r="J119" s="78"/>
    </row>
    <row r="120" spans="1:11" ht="15.75">
      <c r="A120" s="222">
        <v>16</v>
      </c>
      <c r="B120" s="227" t="s">
        <v>228</v>
      </c>
      <c r="C120" s="222"/>
      <c r="D120" s="222">
        <v>0.3</v>
      </c>
      <c r="E120" s="223"/>
      <c r="F120" s="224">
        <v>0.55000000000000004</v>
      </c>
      <c r="G120" s="348"/>
      <c r="H120" s="348"/>
      <c r="I120" s="237">
        <f>(D120*D104+F104*F120)*K115</f>
        <v>1.0857625799999999E-3</v>
      </c>
      <c r="J120" s="78"/>
    </row>
    <row r="121" spans="1:11" ht="15.75">
      <c r="A121" s="222">
        <v>17</v>
      </c>
      <c r="B121" s="227" t="s">
        <v>229</v>
      </c>
      <c r="C121" s="222"/>
      <c r="D121" s="222">
        <v>1.08</v>
      </c>
      <c r="E121" s="223"/>
      <c r="F121" s="224">
        <v>1.08</v>
      </c>
      <c r="G121" s="348"/>
      <c r="H121" s="348"/>
      <c r="I121" s="237">
        <f>(D121*D104+F104*F121)*K115</f>
        <v>2.7274890240000004E-3</v>
      </c>
      <c r="J121" s="78"/>
    </row>
    <row r="122" spans="1:11" ht="15.75">
      <c r="A122" s="78"/>
      <c r="B122" s="78"/>
      <c r="C122" s="78"/>
      <c r="D122" s="78"/>
      <c r="E122" s="78"/>
      <c r="F122" s="78"/>
      <c r="G122" s="78"/>
      <c r="H122" s="78"/>
      <c r="I122" s="78"/>
      <c r="J122" s="78"/>
    </row>
    <row r="123" spans="1:11" ht="15.75">
      <c r="A123" s="78"/>
      <c r="B123" s="78"/>
      <c r="C123" s="78"/>
      <c r="D123" s="78"/>
      <c r="E123" s="78"/>
      <c r="F123" s="78"/>
      <c r="G123" s="78"/>
      <c r="H123" s="78"/>
      <c r="I123" s="78"/>
      <c r="J123" s="78"/>
    </row>
    <row r="124" spans="1:11" ht="15.75">
      <c r="A124" s="78"/>
      <c r="B124" s="78"/>
      <c r="C124" s="78"/>
      <c r="D124" s="78"/>
      <c r="E124" s="78"/>
      <c r="F124" s="78"/>
      <c r="G124" s="78"/>
      <c r="H124" s="78"/>
      <c r="I124" s="78"/>
      <c r="J124" s="78"/>
    </row>
    <row r="125" spans="1:11" ht="15.75">
      <c r="A125" s="78"/>
      <c r="B125" s="78"/>
      <c r="C125" s="78"/>
      <c r="D125" s="78"/>
      <c r="E125" s="78"/>
      <c r="F125" s="78"/>
      <c r="G125" s="78"/>
      <c r="H125" s="78"/>
      <c r="I125" s="78"/>
      <c r="J125" s="78"/>
    </row>
    <row r="126" spans="1:11" ht="15.75">
      <c r="A126" s="78"/>
      <c r="B126" s="78"/>
      <c r="C126" s="78"/>
      <c r="D126" s="78"/>
      <c r="E126" s="78"/>
      <c r="F126" s="78"/>
      <c r="G126" s="78"/>
      <c r="H126" s="78"/>
      <c r="I126" s="78"/>
      <c r="J126" s="78"/>
    </row>
    <row r="127" spans="1:11" ht="15.75">
      <c r="A127" s="78"/>
      <c r="B127" s="78"/>
      <c r="C127" s="78"/>
      <c r="D127" s="78"/>
      <c r="E127" s="78"/>
      <c r="F127" s="78"/>
      <c r="G127" s="78"/>
      <c r="H127" s="78"/>
      <c r="I127" s="78"/>
      <c r="J127" s="78"/>
    </row>
    <row r="128" spans="1:11" ht="15.75">
      <c r="A128" s="78"/>
      <c r="B128" s="78"/>
      <c r="C128" s="78"/>
      <c r="D128" s="78"/>
      <c r="E128" s="78"/>
      <c r="F128" s="78"/>
      <c r="G128" s="78"/>
      <c r="H128" s="78"/>
      <c r="I128" s="78"/>
      <c r="J128" s="78"/>
    </row>
    <row r="129" spans="1:10" ht="15.75">
      <c r="A129" s="78"/>
      <c r="B129" s="78"/>
      <c r="C129" s="78"/>
      <c r="D129" s="78"/>
      <c r="E129" s="78"/>
      <c r="F129" s="78"/>
      <c r="G129" s="78"/>
      <c r="H129" s="78"/>
      <c r="I129" s="78"/>
      <c r="J129" s="78"/>
    </row>
    <row r="130" spans="1:10" ht="15.75">
      <c r="A130" s="78"/>
      <c r="B130" s="78"/>
      <c r="C130" s="78"/>
      <c r="D130" s="78"/>
      <c r="E130" s="78"/>
      <c r="F130" s="78"/>
      <c r="G130" s="78"/>
      <c r="H130" s="78"/>
      <c r="I130" s="78"/>
      <c r="J130" s="78"/>
    </row>
    <row r="131" spans="1:10" ht="15.75">
      <c r="A131" s="78"/>
      <c r="B131" s="78"/>
      <c r="C131" s="78"/>
      <c r="D131" s="78"/>
      <c r="E131" s="78"/>
      <c r="F131" s="78"/>
      <c r="G131" s="78"/>
      <c r="H131" s="78"/>
      <c r="I131" s="78"/>
      <c r="J131" s="78"/>
    </row>
    <row r="132" spans="1:10" ht="15.75">
      <c r="A132" s="78"/>
      <c r="B132" s="78"/>
      <c r="C132" s="78"/>
      <c r="D132" s="78"/>
      <c r="E132" s="78"/>
      <c r="F132" s="78"/>
      <c r="G132" s="78"/>
      <c r="H132" s="78"/>
      <c r="I132" s="78"/>
      <c r="J132" s="78"/>
    </row>
    <row r="133" spans="1:10" ht="15.75">
      <c r="A133" s="78"/>
      <c r="B133" s="78"/>
      <c r="C133" s="78"/>
      <c r="D133" s="78"/>
      <c r="E133" s="78"/>
      <c r="F133" s="78"/>
      <c r="G133" s="78"/>
      <c r="H133" s="78"/>
      <c r="I133" s="78"/>
      <c r="J133" s="78"/>
    </row>
    <row r="134" spans="1:10" ht="15.75">
      <c r="A134" s="78"/>
      <c r="B134" s="78"/>
      <c r="C134" s="78"/>
      <c r="D134" s="78"/>
      <c r="E134" s="78"/>
      <c r="F134" s="78"/>
      <c r="G134" s="78"/>
      <c r="H134" s="78"/>
      <c r="I134" s="78"/>
      <c r="J134" s="78"/>
    </row>
    <row r="135" spans="1:10" ht="15.75">
      <c r="A135" s="78"/>
      <c r="B135" s="78"/>
      <c r="C135" s="78"/>
      <c r="D135" s="78"/>
      <c r="E135" s="78"/>
      <c r="F135" s="78"/>
      <c r="G135" s="78"/>
      <c r="H135" s="78"/>
      <c r="I135" s="78"/>
      <c r="J135" s="78"/>
    </row>
    <row r="136" spans="1:10" ht="15.75">
      <c r="A136" s="78"/>
      <c r="B136" s="78"/>
      <c r="C136" s="78"/>
      <c r="D136" s="78"/>
      <c r="E136" s="78"/>
      <c r="F136" s="78"/>
      <c r="G136" s="78"/>
      <c r="H136" s="78"/>
      <c r="I136" s="78"/>
      <c r="J136" s="78"/>
    </row>
    <row r="137" spans="1:10" ht="15.75">
      <c r="A137" s="78"/>
      <c r="B137" s="78"/>
      <c r="C137" s="78"/>
      <c r="D137" s="78"/>
      <c r="E137" s="78"/>
      <c r="F137" s="78"/>
      <c r="G137" s="78"/>
      <c r="H137" s="78"/>
      <c r="I137" s="78"/>
      <c r="J137" s="78"/>
    </row>
    <row r="138" spans="1:10" ht="15.75">
      <c r="A138" s="78"/>
      <c r="B138" s="78"/>
      <c r="C138" s="78"/>
      <c r="D138" s="78"/>
      <c r="E138" s="78"/>
      <c r="F138" s="78"/>
      <c r="G138" s="78"/>
      <c r="H138" s="78"/>
      <c r="I138" s="78"/>
      <c r="J138" s="78"/>
    </row>
    <row r="139" spans="1:10" ht="15.75">
      <c r="A139" s="78"/>
      <c r="B139" s="78"/>
      <c r="C139" s="78"/>
      <c r="D139" s="78"/>
      <c r="E139" s="78"/>
      <c r="F139" s="78"/>
      <c r="G139" s="78"/>
      <c r="H139" s="78"/>
      <c r="I139" s="78"/>
      <c r="J139" s="78"/>
    </row>
    <row r="140" spans="1:10" ht="15.75">
      <c r="A140" s="78"/>
      <c r="B140" s="78"/>
      <c r="C140" s="78"/>
      <c r="D140" s="78"/>
      <c r="E140" s="78"/>
      <c r="F140" s="78"/>
      <c r="G140" s="78"/>
      <c r="H140" s="78"/>
      <c r="I140" s="78"/>
      <c r="J140" s="78"/>
    </row>
    <row r="141" spans="1:10" ht="15.75">
      <c r="A141" s="78"/>
      <c r="B141" s="78"/>
      <c r="C141" s="78"/>
      <c r="D141" s="78"/>
      <c r="E141" s="78"/>
      <c r="F141" s="78"/>
      <c r="G141" s="78"/>
      <c r="H141" s="78"/>
      <c r="I141" s="78"/>
      <c r="J141" s="78"/>
    </row>
    <row r="142" spans="1:10" ht="15.75">
      <c r="A142" s="78"/>
      <c r="B142" s="78"/>
      <c r="C142" s="78"/>
      <c r="D142" s="78"/>
      <c r="E142" s="78"/>
      <c r="F142" s="78"/>
      <c r="G142" s="78"/>
      <c r="H142" s="78"/>
      <c r="I142" s="78"/>
      <c r="J142" s="78"/>
    </row>
    <row r="143" spans="1:10" ht="15.75">
      <c r="A143" s="78"/>
      <c r="B143" s="78"/>
      <c r="C143" s="78"/>
      <c r="D143" s="78"/>
      <c r="E143" s="78"/>
      <c r="F143" s="78"/>
      <c r="G143" s="78"/>
      <c r="H143" s="78"/>
      <c r="I143" s="78"/>
      <c r="J143" s="78"/>
    </row>
    <row r="144" spans="1:10" ht="15.75">
      <c r="A144" s="78"/>
      <c r="B144" s="78"/>
      <c r="C144" s="78"/>
      <c r="D144" s="78"/>
      <c r="E144" s="78"/>
      <c r="F144" s="78"/>
      <c r="G144" s="78"/>
      <c r="H144" s="78"/>
      <c r="I144" s="78"/>
      <c r="J144" s="78"/>
    </row>
    <row r="145" spans="1:10" ht="15.75">
      <c r="A145" s="78"/>
      <c r="B145" s="78"/>
      <c r="C145" s="78"/>
      <c r="D145" s="78"/>
      <c r="E145" s="78"/>
      <c r="F145" s="78"/>
      <c r="G145" s="78"/>
      <c r="H145" s="78"/>
      <c r="I145" s="78"/>
      <c r="J145" s="78"/>
    </row>
    <row r="146" spans="1:10" ht="15.75">
      <c r="A146" s="78"/>
      <c r="B146" s="78"/>
      <c r="C146" s="78"/>
      <c r="D146" s="78"/>
      <c r="E146" s="78"/>
      <c r="F146" s="78"/>
      <c r="G146" s="78"/>
      <c r="H146" s="78"/>
      <c r="I146" s="78"/>
      <c r="J146" s="78"/>
    </row>
    <row r="147" spans="1:10" ht="15.75">
      <c r="A147" s="78"/>
      <c r="B147" s="78"/>
      <c r="C147" s="78"/>
      <c r="D147" s="78"/>
      <c r="E147" s="78"/>
      <c r="F147" s="78"/>
      <c r="G147" s="78"/>
      <c r="H147" s="78"/>
      <c r="I147" s="78"/>
      <c r="J147" s="78"/>
    </row>
    <row r="148" spans="1:10" ht="15.75">
      <c r="A148" s="78"/>
      <c r="B148" s="78"/>
      <c r="C148" s="78"/>
      <c r="D148" s="78"/>
      <c r="E148" s="78"/>
      <c r="F148" s="78"/>
      <c r="G148" s="78"/>
      <c r="H148" s="78"/>
      <c r="I148" s="78"/>
      <c r="J148" s="78"/>
    </row>
    <row r="149" spans="1:10" ht="15.75">
      <c r="A149" s="78"/>
      <c r="B149" s="78"/>
      <c r="C149" s="78"/>
      <c r="D149" s="78"/>
      <c r="E149" s="78"/>
      <c r="F149" s="78"/>
      <c r="G149" s="78"/>
      <c r="H149" s="78"/>
      <c r="I149" s="78"/>
      <c r="J149" s="78"/>
    </row>
    <row r="150" spans="1:10" ht="15.75">
      <c r="A150" s="78"/>
      <c r="B150" s="78"/>
      <c r="C150" s="78"/>
      <c r="D150" s="78"/>
      <c r="E150" s="78"/>
      <c r="F150" s="78"/>
      <c r="G150" s="78"/>
      <c r="H150" s="78"/>
      <c r="I150" s="78"/>
      <c r="J150" s="78"/>
    </row>
    <row r="151" spans="1:10" ht="15.75">
      <c r="A151" s="78"/>
      <c r="B151" s="78"/>
      <c r="C151" s="78"/>
      <c r="D151" s="78"/>
      <c r="E151" s="78"/>
      <c r="F151" s="78"/>
      <c r="G151" s="78"/>
      <c r="H151" s="78"/>
      <c r="I151" s="78"/>
      <c r="J151" s="78"/>
    </row>
    <row r="152" spans="1:10" ht="15.75">
      <c r="A152" s="78"/>
      <c r="B152" s="78"/>
      <c r="C152" s="78"/>
      <c r="D152" s="78"/>
      <c r="E152" s="78"/>
      <c r="F152" s="78"/>
      <c r="G152" s="78"/>
      <c r="H152" s="78"/>
      <c r="I152" s="78"/>
      <c r="J152" s="78"/>
    </row>
    <row r="153" spans="1:10" ht="15.75">
      <c r="A153" s="78"/>
      <c r="B153" s="78"/>
      <c r="C153" s="78"/>
      <c r="D153" s="78"/>
      <c r="E153" s="78"/>
      <c r="F153" s="78"/>
      <c r="G153" s="78"/>
      <c r="H153" s="78"/>
      <c r="I153" s="78"/>
      <c r="J153" s="78"/>
    </row>
    <row r="154" spans="1:10" ht="15.75">
      <c r="A154" s="78"/>
      <c r="B154" s="78"/>
      <c r="C154" s="78"/>
      <c r="D154" s="78"/>
      <c r="E154" s="78"/>
      <c r="F154" s="78"/>
      <c r="G154" s="78"/>
      <c r="H154" s="78"/>
      <c r="I154" s="78"/>
      <c r="J154" s="78"/>
    </row>
    <row r="155" spans="1:10" ht="15.75">
      <c r="A155" s="78"/>
      <c r="B155" s="78"/>
      <c r="C155" s="78"/>
      <c r="D155" s="78"/>
      <c r="E155" s="78"/>
      <c r="F155" s="78"/>
      <c r="G155" s="78"/>
      <c r="H155" s="78"/>
      <c r="I155" s="78"/>
      <c r="J155" s="78"/>
    </row>
    <row r="156" spans="1:10" ht="15.75">
      <c r="A156" s="78"/>
      <c r="B156" s="78"/>
      <c r="C156" s="78"/>
      <c r="D156" s="78"/>
      <c r="E156" s="78"/>
      <c r="F156" s="78"/>
      <c r="G156" s="78"/>
      <c r="H156" s="78"/>
      <c r="I156" s="78"/>
      <c r="J156" s="78"/>
    </row>
    <row r="157" spans="1:10" ht="15.75">
      <c r="A157" s="78"/>
      <c r="B157" s="78"/>
      <c r="C157" s="78"/>
      <c r="D157" s="78"/>
      <c r="E157" s="78"/>
      <c r="F157" s="78"/>
      <c r="G157" s="78"/>
      <c r="H157" s="78"/>
      <c r="I157" s="78"/>
      <c r="J157" s="78"/>
    </row>
    <row r="158" spans="1:10" ht="15.75">
      <c r="A158" s="78"/>
      <c r="B158" s="78"/>
      <c r="C158" s="78"/>
      <c r="D158" s="78"/>
      <c r="E158" s="78"/>
      <c r="F158" s="78"/>
      <c r="G158" s="78"/>
      <c r="H158" s="78"/>
      <c r="I158" s="78"/>
      <c r="J158" s="78"/>
    </row>
    <row r="159" spans="1:10" ht="15.75">
      <c r="A159" s="78"/>
      <c r="B159" s="78"/>
      <c r="C159" s="78"/>
      <c r="D159" s="78"/>
      <c r="E159" s="78"/>
      <c r="F159" s="78"/>
      <c r="G159" s="78"/>
      <c r="H159" s="78"/>
      <c r="I159" s="78"/>
      <c r="J159" s="78"/>
    </row>
    <row r="160" spans="1:10" ht="15.75">
      <c r="A160" s="78"/>
      <c r="B160" s="78"/>
      <c r="C160" s="78"/>
      <c r="D160" s="78"/>
      <c r="E160" s="78"/>
      <c r="F160" s="78"/>
      <c r="G160" s="78"/>
      <c r="H160" s="78"/>
      <c r="I160" s="78"/>
      <c r="J160" s="78"/>
    </row>
    <row r="161" spans="1:10" ht="15.75">
      <c r="A161" s="78"/>
      <c r="B161" s="78"/>
      <c r="C161" s="78"/>
      <c r="D161" s="78"/>
      <c r="E161" s="78"/>
      <c r="F161" s="78"/>
      <c r="G161" s="78"/>
      <c r="H161" s="78"/>
      <c r="I161" s="78"/>
      <c r="J161" s="78"/>
    </row>
    <row r="162" spans="1:10" ht="15.75">
      <c r="A162" s="78"/>
      <c r="B162" s="78"/>
      <c r="C162" s="78"/>
      <c r="D162" s="78"/>
      <c r="E162" s="78"/>
      <c r="F162" s="78"/>
      <c r="G162" s="78"/>
      <c r="H162" s="78"/>
      <c r="I162" s="78"/>
      <c r="J162" s="78"/>
    </row>
    <row r="163" spans="1:10" ht="15.75">
      <c r="A163" s="78"/>
      <c r="B163" s="78"/>
      <c r="C163" s="78"/>
      <c r="D163" s="78"/>
      <c r="E163" s="78"/>
      <c r="F163" s="78"/>
      <c r="G163" s="78"/>
      <c r="H163" s="78"/>
      <c r="I163" s="78"/>
      <c r="J163" s="78"/>
    </row>
    <row r="164" spans="1:10" ht="15.75">
      <c r="A164" s="78"/>
      <c r="B164" s="78"/>
      <c r="C164" s="78"/>
      <c r="D164" s="78"/>
      <c r="E164" s="78"/>
      <c r="F164" s="78"/>
      <c r="G164" s="78"/>
      <c r="H164" s="78"/>
      <c r="I164" s="78"/>
      <c r="J164" s="78"/>
    </row>
    <row r="165" spans="1:10" ht="15.75">
      <c r="A165" s="78"/>
      <c r="B165" s="78"/>
      <c r="C165" s="78"/>
      <c r="D165" s="78"/>
      <c r="E165" s="78"/>
      <c r="F165" s="78"/>
      <c r="G165" s="78"/>
      <c r="H165" s="78"/>
      <c r="I165" s="78"/>
      <c r="J165" s="78"/>
    </row>
    <row r="166" spans="1:10" ht="15.75">
      <c r="A166" s="78"/>
      <c r="B166" s="78"/>
      <c r="C166" s="78"/>
      <c r="D166" s="78"/>
      <c r="E166" s="78"/>
      <c r="F166" s="78"/>
      <c r="G166" s="78"/>
      <c r="H166" s="78"/>
      <c r="I166" s="78"/>
      <c r="J166" s="78"/>
    </row>
    <row r="167" spans="1:10" ht="15.75">
      <c r="A167" s="78"/>
      <c r="B167" s="78"/>
      <c r="C167" s="78"/>
      <c r="D167" s="78"/>
      <c r="E167" s="78"/>
      <c r="F167" s="78"/>
      <c r="G167" s="78"/>
      <c r="H167" s="78"/>
      <c r="I167" s="78"/>
      <c r="J167" s="78"/>
    </row>
    <row r="168" spans="1:10" ht="15.75">
      <c r="A168" s="78"/>
      <c r="B168" s="78"/>
      <c r="C168" s="78"/>
      <c r="D168" s="78"/>
      <c r="E168" s="78"/>
      <c r="F168" s="78"/>
      <c r="G168" s="78"/>
      <c r="H168" s="78"/>
      <c r="I168" s="78"/>
      <c r="J168" s="78"/>
    </row>
    <row r="169" spans="1:10" ht="15.75">
      <c r="A169" s="78"/>
      <c r="B169" s="78"/>
      <c r="C169" s="78"/>
      <c r="D169" s="78"/>
      <c r="E169" s="78"/>
      <c r="F169" s="78"/>
      <c r="G169" s="78"/>
      <c r="H169" s="78"/>
      <c r="I169" s="78"/>
      <c r="J169" s="78"/>
    </row>
    <row r="170" spans="1:10" ht="15.75">
      <c r="A170" s="78"/>
      <c r="B170" s="78"/>
      <c r="C170" s="78"/>
      <c r="D170" s="78"/>
      <c r="E170" s="78"/>
      <c r="F170" s="78"/>
      <c r="G170" s="78"/>
      <c r="H170" s="78"/>
      <c r="I170" s="78"/>
      <c r="J170" s="78"/>
    </row>
    <row r="171" spans="1:10" ht="15.75">
      <c r="A171" s="78"/>
      <c r="B171" s="78"/>
      <c r="C171" s="78"/>
      <c r="D171" s="78"/>
      <c r="E171" s="78"/>
      <c r="F171" s="78"/>
      <c r="G171" s="78"/>
      <c r="H171" s="78"/>
      <c r="I171" s="78"/>
      <c r="J171" s="78"/>
    </row>
    <row r="172" spans="1:10" ht="15.75">
      <c r="A172" s="78"/>
      <c r="B172" s="78"/>
      <c r="C172" s="78"/>
      <c r="D172" s="78"/>
      <c r="E172" s="78"/>
      <c r="F172" s="78"/>
      <c r="G172" s="78"/>
      <c r="H172" s="78"/>
      <c r="I172" s="78"/>
      <c r="J172" s="78"/>
    </row>
    <row r="173" spans="1:10" ht="15.75">
      <c r="A173" s="78"/>
      <c r="B173" s="78"/>
      <c r="C173" s="78"/>
      <c r="D173" s="78"/>
      <c r="E173" s="78"/>
      <c r="F173" s="78"/>
      <c r="G173" s="78"/>
      <c r="H173" s="78"/>
      <c r="I173" s="78"/>
      <c r="J173" s="78"/>
    </row>
    <row r="174" spans="1:10" ht="15.75">
      <c r="A174" s="78"/>
      <c r="B174" s="78"/>
      <c r="C174" s="78"/>
      <c r="D174" s="78"/>
      <c r="E174" s="78"/>
      <c r="F174" s="78"/>
      <c r="G174" s="78"/>
      <c r="H174" s="78"/>
      <c r="I174" s="78"/>
      <c r="J174" s="78"/>
    </row>
    <row r="175" spans="1:10" ht="15.75">
      <c r="A175" s="78"/>
      <c r="B175" s="78"/>
      <c r="C175" s="78"/>
      <c r="D175" s="78"/>
      <c r="E175" s="78"/>
      <c r="F175" s="78"/>
      <c r="G175" s="78"/>
      <c r="H175" s="78"/>
      <c r="I175" s="78"/>
      <c r="J175" s="78"/>
    </row>
    <row r="176" spans="1:10" ht="15.75">
      <c r="A176" s="78"/>
      <c r="B176" s="78"/>
      <c r="C176" s="78"/>
      <c r="D176" s="78"/>
      <c r="E176" s="78"/>
      <c r="F176" s="78"/>
      <c r="G176" s="78"/>
      <c r="H176" s="78"/>
      <c r="I176" s="78"/>
      <c r="J176" s="78"/>
    </row>
    <row r="177" spans="1:10" ht="15.75">
      <c r="A177" s="78"/>
      <c r="B177" s="78"/>
      <c r="C177" s="78"/>
      <c r="D177" s="78"/>
      <c r="E177" s="78"/>
      <c r="F177" s="78"/>
      <c r="G177" s="78"/>
      <c r="H177" s="78"/>
      <c r="I177" s="78"/>
      <c r="J177" s="78"/>
    </row>
    <row r="178" spans="1:10" ht="15.75">
      <c r="A178" s="78"/>
      <c r="B178" s="78"/>
      <c r="C178" s="78"/>
      <c r="D178" s="78"/>
      <c r="E178" s="78"/>
      <c r="F178" s="78"/>
      <c r="G178" s="78"/>
      <c r="H178" s="78"/>
      <c r="I178" s="78"/>
      <c r="J178" s="78"/>
    </row>
    <row r="179" spans="1:10" ht="15.75">
      <c r="A179" s="78"/>
      <c r="B179" s="78"/>
      <c r="C179" s="78"/>
      <c r="D179" s="78"/>
      <c r="E179" s="78"/>
      <c r="F179" s="78"/>
      <c r="G179" s="78"/>
      <c r="H179" s="78"/>
      <c r="I179" s="78"/>
      <c r="J179" s="78"/>
    </row>
    <row r="180" spans="1:10" ht="15.75">
      <c r="A180" s="78"/>
      <c r="B180" s="78"/>
      <c r="C180" s="78"/>
      <c r="D180" s="78"/>
      <c r="E180" s="78"/>
      <c r="F180" s="78"/>
      <c r="G180" s="78"/>
      <c r="H180" s="78"/>
      <c r="I180" s="78"/>
      <c r="J180" s="78"/>
    </row>
    <row r="181" spans="1:10" ht="15.75">
      <c r="J181" s="78"/>
    </row>
    <row r="182" spans="1:10" ht="15.75">
      <c r="J182" s="78"/>
    </row>
    <row r="183" spans="1:10" ht="15.75">
      <c r="J183" s="78"/>
    </row>
    <row r="184" spans="1:10" ht="15.75">
      <c r="J184" s="78"/>
    </row>
  </sheetData>
  <mergeCells count="121">
    <mergeCell ref="E31:F31"/>
    <mergeCell ref="G28:H30"/>
    <mergeCell ref="G31:H31"/>
    <mergeCell ref="G33:H33"/>
    <mergeCell ref="G34:H34"/>
    <mergeCell ref="A1:I1"/>
    <mergeCell ref="A9:I9"/>
    <mergeCell ref="B28:B30"/>
    <mergeCell ref="C28:C30"/>
    <mergeCell ref="D28:D30"/>
    <mergeCell ref="E28:F30"/>
    <mergeCell ref="I28:I30"/>
    <mergeCell ref="A27:B27"/>
    <mergeCell ref="A3:I3"/>
    <mergeCell ref="A11:I11"/>
    <mergeCell ref="A5:I5"/>
    <mergeCell ref="A17:I17"/>
    <mergeCell ref="G35:H35"/>
    <mergeCell ref="G36:H36"/>
    <mergeCell ref="E33:F33"/>
    <mergeCell ref="F32:G32"/>
    <mergeCell ref="G37:H37"/>
    <mergeCell ref="G38:H38"/>
    <mergeCell ref="G39:H39"/>
    <mergeCell ref="G48:H48"/>
    <mergeCell ref="G55:H55"/>
    <mergeCell ref="F50:G50"/>
    <mergeCell ref="E51:F51"/>
    <mergeCell ref="G49:H49"/>
    <mergeCell ref="G52:H52"/>
    <mergeCell ref="E44:F44"/>
    <mergeCell ref="G45:H45"/>
    <mergeCell ref="G42:H42"/>
    <mergeCell ref="G43:H43"/>
    <mergeCell ref="G44:H44"/>
    <mergeCell ref="G40:H40"/>
    <mergeCell ref="G41:H41"/>
    <mergeCell ref="G64:H64"/>
    <mergeCell ref="G53:H53"/>
    <mergeCell ref="G54:H54"/>
    <mergeCell ref="G65:H65"/>
    <mergeCell ref="G69:H69"/>
    <mergeCell ref="G70:H70"/>
    <mergeCell ref="E62:F62"/>
    <mergeCell ref="G62:H62"/>
    <mergeCell ref="G57:H57"/>
    <mergeCell ref="G58:H58"/>
    <mergeCell ref="G60:H60"/>
    <mergeCell ref="G61:H61"/>
    <mergeCell ref="G71:H71"/>
    <mergeCell ref="G77:H77"/>
    <mergeCell ref="G63:H63"/>
    <mergeCell ref="E46:F46"/>
    <mergeCell ref="G110:H110"/>
    <mergeCell ref="G97:H97"/>
    <mergeCell ref="G89:H89"/>
    <mergeCell ref="G90:H90"/>
    <mergeCell ref="G83:H83"/>
    <mergeCell ref="G84:H84"/>
    <mergeCell ref="F86:G86"/>
    <mergeCell ref="G87:H87"/>
    <mergeCell ref="E87:F87"/>
    <mergeCell ref="G88:H88"/>
    <mergeCell ref="G78:H78"/>
    <mergeCell ref="G79:H79"/>
    <mergeCell ref="G85:H85"/>
    <mergeCell ref="G56:H56"/>
    <mergeCell ref="G51:H51"/>
    <mergeCell ref="G46:H46"/>
    <mergeCell ref="G47:H47"/>
    <mergeCell ref="G72:H72"/>
    <mergeCell ref="G59:H59"/>
    <mergeCell ref="E64:F64"/>
    <mergeCell ref="G112:H112"/>
    <mergeCell ref="E82:F82"/>
    <mergeCell ref="G82:H82"/>
    <mergeCell ref="G66:H66"/>
    <mergeCell ref="G67:H67"/>
    <mergeCell ref="G73:H73"/>
    <mergeCell ref="E80:F80"/>
    <mergeCell ref="G80:H80"/>
    <mergeCell ref="G81:H81"/>
    <mergeCell ref="E98:F98"/>
    <mergeCell ref="G98:H98"/>
    <mergeCell ref="G99:H99"/>
    <mergeCell ref="G108:H108"/>
    <mergeCell ref="G106:H106"/>
    <mergeCell ref="G107:H107"/>
    <mergeCell ref="E105:F105"/>
    <mergeCell ref="G105:H105"/>
    <mergeCell ref="F104:G104"/>
    <mergeCell ref="G111:H111"/>
    <mergeCell ref="G75:H75"/>
    <mergeCell ref="G76:H76"/>
    <mergeCell ref="G74:H74"/>
    <mergeCell ref="F68:G68"/>
    <mergeCell ref="E69:F69"/>
    <mergeCell ref="G113:H113"/>
    <mergeCell ref="L37:M37"/>
    <mergeCell ref="E116:F116"/>
    <mergeCell ref="G116:H116"/>
    <mergeCell ref="G121:H121"/>
    <mergeCell ref="G117:H117"/>
    <mergeCell ref="E118:F118"/>
    <mergeCell ref="G118:H118"/>
    <mergeCell ref="G119:H119"/>
    <mergeCell ref="G120:H120"/>
    <mergeCell ref="G103:H103"/>
    <mergeCell ref="G96:H96"/>
    <mergeCell ref="G91:H91"/>
    <mergeCell ref="G92:H92"/>
    <mergeCell ref="G93:H93"/>
    <mergeCell ref="G94:H94"/>
    <mergeCell ref="G95:H95"/>
    <mergeCell ref="G114:H114"/>
    <mergeCell ref="G115:H115"/>
    <mergeCell ref="E100:F100"/>
    <mergeCell ref="G100:H100"/>
    <mergeCell ref="G101:H101"/>
    <mergeCell ref="G102:H102"/>
    <mergeCell ref="G109:H109"/>
  </mergeCells>
  <phoneticPr fontId="33" type="noConversion"/>
  <pageMargins left="0.70866141732283472" right="0.23622047244094491" top="0.51181102362204722" bottom="0.27559055118110237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K9" sqref="K9"/>
    </sheetView>
  </sheetViews>
  <sheetFormatPr defaultRowHeight="15"/>
  <cols>
    <col min="1" max="1" width="6.6640625" customWidth="1"/>
    <col min="2" max="2" width="4.5546875" customWidth="1"/>
    <col min="3" max="4" width="7" customWidth="1"/>
    <col min="5" max="5" width="6" customWidth="1"/>
    <col min="6" max="6" width="6.44140625" customWidth="1"/>
    <col min="8" max="8" width="5.109375" customWidth="1"/>
    <col min="9" max="9" width="7.33203125" customWidth="1"/>
  </cols>
  <sheetData>
    <row r="1" spans="1:10" ht="39" customHeight="1">
      <c r="A1" s="376" t="s">
        <v>256</v>
      </c>
      <c r="B1" s="376"/>
      <c r="C1" s="376"/>
      <c r="D1" s="376"/>
      <c r="E1" s="376"/>
      <c r="F1" s="376"/>
      <c r="G1" s="376"/>
      <c r="H1" s="376"/>
      <c r="I1" s="376"/>
      <c r="J1" s="376"/>
    </row>
    <row r="2" spans="1:10" ht="18.75">
      <c r="A2" s="141"/>
    </row>
    <row r="3" spans="1:10" ht="37.5" customHeight="1">
      <c r="A3" s="320" t="s">
        <v>128</v>
      </c>
      <c r="B3" s="320"/>
      <c r="C3" s="320"/>
      <c r="D3" s="320"/>
      <c r="E3" s="320"/>
      <c r="F3" s="320"/>
      <c r="G3" s="320"/>
      <c r="H3" s="320"/>
      <c r="I3" s="320"/>
      <c r="J3" s="320"/>
    </row>
    <row r="5" spans="1:10" ht="19.5" customHeight="1">
      <c r="A5" s="334" t="s">
        <v>126</v>
      </c>
      <c r="B5" s="334"/>
      <c r="C5" s="334"/>
      <c r="D5" s="334"/>
      <c r="E5" s="334"/>
      <c r="F5" s="334"/>
      <c r="G5" s="334"/>
      <c r="H5" s="334"/>
      <c r="I5" s="334"/>
      <c r="J5" s="334"/>
    </row>
    <row r="7" spans="1:10" ht="18" customHeight="1">
      <c r="A7" s="324" t="s">
        <v>127</v>
      </c>
      <c r="B7" s="324"/>
      <c r="C7" s="324"/>
      <c r="D7" s="324"/>
      <c r="E7" s="324"/>
      <c r="F7" s="324"/>
      <c r="G7" s="324"/>
      <c r="H7" s="324"/>
      <c r="I7" s="324"/>
      <c r="J7" s="324"/>
    </row>
    <row r="9" spans="1:10" ht="102.75" customHeight="1">
      <c r="A9" s="335" t="s">
        <v>147</v>
      </c>
      <c r="B9" s="335"/>
      <c r="C9" s="335"/>
      <c r="D9" s="335"/>
      <c r="E9" s="335"/>
      <c r="F9" s="335"/>
      <c r="G9" s="335"/>
      <c r="H9" s="335"/>
      <c r="I9" s="335"/>
      <c r="J9" s="335"/>
    </row>
    <row r="11" spans="1:10" ht="47.25" customHeight="1">
      <c r="A11" s="335" t="s">
        <v>237</v>
      </c>
      <c r="B11" s="335"/>
      <c r="C11" s="335"/>
      <c r="D11" s="335"/>
      <c r="E11" s="335"/>
      <c r="F11" s="335"/>
      <c r="G11" s="335"/>
      <c r="H11" s="335"/>
      <c r="I11" s="335"/>
      <c r="J11" s="335"/>
    </row>
    <row r="13" spans="1:10" ht="36.75" customHeight="1">
      <c r="A13" s="335" t="s">
        <v>238</v>
      </c>
      <c r="B13" s="335"/>
      <c r="C13" s="335"/>
      <c r="D13" s="335"/>
      <c r="E13" s="335"/>
      <c r="F13" s="335"/>
      <c r="G13" s="335"/>
      <c r="H13" s="335"/>
      <c r="I13" s="335"/>
      <c r="J13" s="335"/>
    </row>
    <row r="15" spans="1:10" ht="72" customHeight="1">
      <c r="A15" s="335" t="s">
        <v>129</v>
      </c>
      <c r="B15" s="335"/>
      <c r="C15" s="335"/>
      <c r="D15" s="335"/>
      <c r="E15" s="335"/>
      <c r="F15" s="335"/>
      <c r="G15" s="335"/>
      <c r="H15" s="335"/>
      <c r="I15" s="335"/>
      <c r="J15" s="335"/>
    </row>
  </sheetData>
  <mergeCells count="8">
    <mergeCell ref="A11:J11"/>
    <mergeCell ref="A13:J13"/>
    <mergeCell ref="A15:J15"/>
    <mergeCell ref="A1:J1"/>
    <mergeCell ref="A3:J3"/>
    <mergeCell ref="A5:J5"/>
    <mergeCell ref="A7:J7"/>
    <mergeCell ref="A9:J9"/>
  </mergeCells>
  <phoneticPr fontId="33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P100"/>
  <sheetViews>
    <sheetView workbookViewId="0">
      <selection activeCell="M12" sqref="M12"/>
    </sheetView>
  </sheetViews>
  <sheetFormatPr defaultColWidth="9.77734375" defaultRowHeight="15.75"/>
  <cols>
    <col min="1" max="1" width="4.77734375" style="2" customWidth="1"/>
    <col min="2" max="2" width="20.21875" style="2" customWidth="1"/>
    <col min="3" max="11" width="9.5546875" style="2" customWidth="1"/>
    <col min="12" max="16384" width="9.77734375" style="2"/>
  </cols>
  <sheetData>
    <row r="1" spans="1:12">
      <c r="A1" s="1"/>
      <c r="B1" s="1"/>
      <c r="C1" s="1"/>
      <c r="D1" s="1"/>
    </row>
    <row r="2" spans="1:12">
      <c r="A2" s="1"/>
      <c r="B2" s="20"/>
      <c r="C2" s="1"/>
      <c r="D2" s="1"/>
      <c r="F2" s="104" t="s">
        <v>81</v>
      </c>
      <c r="G2" s="105"/>
      <c r="H2" s="103"/>
    </row>
    <row r="3" spans="1:12" ht="31.5" customHeight="1">
      <c r="A3" s="1"/>
      <c r="B3" s="379"/>
      <c r="C3" s="379"/>
      <c r="D3" s="414" t="s">
        <v>82</v>
      </c>
      <c r="E3" s="414"/>
      <c r="F3" s="414"/>
      <c r="G3" s="414"/>
      <c r="H3" s="414"/>
    </row>
    <row r="4" spans="1:12">
      <c r="A4" s="1"/>
      <c r="B4" s="32"/>
      <c r="C4" s="1"/>
      <c r="D4" s="1"/>
      <c r="F4" s="104" t="s">
        <v>33</v>
      </c>
      <c r="G4" s="105"/>
      <c r="H4" s="103"/>
    </row>
    <row r="5" spans="1:12">
      <c r="B5" s="32"/>
      <c r="F5" s="103" t="str">
        <f>площади!L2</f>
        <v>ОАО "Контактор"</v>
      </c>
      <c r="G5" s="108"/>
      <c r="H5" s="108"/>
    </row>
    <row r="6" spans="1:12">
      <c r="B6" s="32"/>
      <c r="F6" s="104" t="str">
        <f>площади!L4</f>
        <v>432001, г.Ульяновск, ул. К. Маркса, 12</v>
      </c>
      <c r="G6" s="105"/>
      <c r="H6" s="105"/>
    </row>
    <row r="7" spans="1:12" ht="16.5" thickBot="1"/>
    <row r="8" spans="1:12" ht="26.25" customHeight="1" thickBot="1">
      <c r="A8" s="415" t="s">
        <v>156</v>
      </c>
      <c r="B8" s="417" t="s">
        <v>154</v>
      </c>
      <c r="C8" s="417" t="s">
        <v>246</v>
      </c>
      <c r="D8" s="417" t="s">
        <v>247</v>
      </c>
      <c r="E8" s="420" t="s">
        <v>155</v>
      </c>
      <c r="F8" s="396" t="s">
        <v>166</v>
      </c>
      <c r="G8" s="397"/>
      <c r="H8" s="397"/>
      <c r="I8" s="397"/>
      <c r="J8" s="397"/>
      <c r="K8" s="398"/>
      <c r="L8" s="25"/>
    </row>
    <row r="9" spans="1:12" ht="2.25" hidden="1" customHeight="1">
      <c r="A9" s="416"/>
      <c r="B9" s="418"/>
      <c r="C9" s="418"/>
      <c r="D9" s="418"/>
      <c r="E9" s="421"/>
      <c r="F9" s="399"/>
      <c r="G9" s="400"/>
      <c r="H9" s="400"/>
      <c r="I9" s="400"/>
      <c r="J9" s="400"/>
      <c r="K9" s="401"/>
      <c r="L9" s="25"/>
    </row>
    <row r="10" spans="1:12" ht="31.5" hidden="1" customHeight="1">
      <c r="A10" s="416"/>
      <c r="B10" s="418"/>
      <c r="C10" s="418"/>
      <c r="D10" s="418"/>
      <c r="E10" s="421"/>
      <c r="F10" s="402"/>
      <c r="G10" s="403"/>
      <c r="H10" s="403"/>
      <c r="I10" s="403"/>
      <c r="J10" s="403"/>
      <c r="K10" s="404"/>
      <c r="L10" s="25"/>
    </row>
    <row r="11" spans="1:12" ht="9.75" customHeight="1">
      <c r="A11" s="416"/>
      <c r="B11" s="418"/>
      <c r="C11" s="418"/>
      <c r="D11" s="418"/>
      <c r="E11" s="421"/>
      <c r="F11" s="382" t="s">
        <v>164</v>
      </c>
      <c r="G11" s="383"/>
      <c r="H11" s="384"/>
      <c r="I11" s="388" t="s">
        <v>165</v>
      </c>
      <c r="J11" s="389"/>
      <c r="K11" s="390"/>
      <c r="L11" s="25"/>
    </row>
    <row r="12" spans="1:12" ht="12" customHeight="1">
      <c r="A12" s="416"/>
      <c r="B12" s="418"/>
      <c r="C12" s="418"/>
      <c r="D12" s="418"/>
      <c r="E12" s="421"/>
      <c r="F12" s="385"/>
      <c r="G12" s="386"/>
      <c r="H12" s="387"/>
      <c r="I12" s="391"/>
      <c r="J12" s="392"/>
      <c r="K12" s="393"/>
      <c r="L12" s="25"/>
    </row>
    <row r="13" spans="1:12" ht="31.5" customHeight="1">
      <c r="A13" s="416"/>
      <c r="B13" s="418"/>
      <c r="C13" s="418"/>
      <c r="D13" s="418"/>
      <c r="E13" s="421"/>
      <c r="F13" s="394" t="s">
        <v>157</v>
      </c>
      <c r="G13" s="377" t="s">
        <v>158</v>
      </c>
      <c r="H13" s="380" t="s">
        <v>159</v>
      </c>
      <c r="I13" s="394" t="s">
        <v>160</v>
      </c>
      <c r="J13" s="377" t="str">
        <f>G13</f>
        <v>Масса сбpоса, тонн</v>
      </c>
      <c r="K13" s="380" t="str">
        <f>H13</f>
        <v>Сумма платы, руб</v>
      </c>
      <c r="L13" s="25"/>
    </row>
    <row r="14" spans="1:12" ht="29.25" customHeight="1">
      <c r="A14" s="416"/>
      <c r="B14" s="418"/>
      <c r="C14" s="418"/>
      <c r="D14" s="418"/>
      <c r="E14" s="421"/>
      <c r="F14" s="395"/>
      <c r="G14" s="378"/>
      <c r="H14" s="381"/>
      <c r="I14" s="395"/>
      <c r="J14" s="378"/>
      <c r="K14" s="381"/>
      <c r="L14" s="25"/>
    </row>
    <row r="15" spans="1:12" ht="0.75" hidden="1" customHeight="1">
      <c r="A15" s="416"/>
      <c r="B15" s="418"/>
      <c r="C15" s="418"/>
      <c r="D15" s="418"/>
      <c r="E15" s="421"/>
      <c r="F15" s="395"/>
      <c r="G15" s="378"/>
      <c r="H15" s="381"/>
      <c r="I15" s="395"/>
      <c r="J15" s="378"/>
      <c r="K15" s="381"/>
      <c r="L15" s="25"/>
    </row>
    <row r="16" spans="1:12" ht="30.75" hidden="1" customHeight="1">
      <c r="A16" s="416"/>
      <c r="B16" s="418"/>
      <c r="C16" s="418"/>
      <c r="D16" s="418"/>
      <c r="E16" s="421"/>
      <c r="F16" s="395"/>
      <c r="G16" s="378"/>
      <c r="H16" s="381"/>
      <c r="I16" s="395"/>
      <c r="J16" s="378"/>
      <c r="K16" s="381"/>
      <c r="L16" s="25"/>
    </row>
    <row r="17" spans="1:12" ht="8.25" customHeight="1">
      <c r="A17" s="416"/>
      <c r="B17" s="419"/>
      <c r="C17" s="419"/>
      <c r="D17" s="419"/>
      <c r="E17" s="422"/>
      <c r="F17" s="395"/>
      <c r="G17" s="378"/>
      <c r="H17" s="381"/>
      <c r="I17" s="395"/>
      <c r="J17" s="378"/>
      <c r="K17" s="381"/>
      <c r="L17" s="25"/>
    </row>
    <row r="18" spans="1:12">
      <c r="A18" s="204" t="s">
        <v>0</v>
      </c>
      <c r="B18" s="205">
        <v>2</v>
      </c>
      <c r="C18" s="205">
        <v>3</v>
      </c>
      <c r="D18" s="248">
        <v>4</v>
      </c>
      <c r="E18" s="248">
        <v>5</v>
      </c>
      <c r="F18" s="204">
        <v>6</v>
      </c>
      <c r="G18" s="205">
        <v>7</v>
      </c>
      <c r="H18" s="206">
        <v>8</v>
      </c>
      <c r="I18" s="204">
        <v>9</v>
      </c>
      <c r="J18" s="205">
        <v>10</v>
      </c>
      <c r="K18" s="207">
        <v>11</v>
      </c>
      <c r="L18" s="25"/>
    </row>
    <row r="19" spans="1:12">
      <c r="A19" s="251" t="s">
        <v>1</v>
      </c>
      <c r="B19" s="6" t="s">
        <v>1</v>
      </c>
      <c r="C19" s="247"/>
      <c r="D19" s="247"/>
      <c r="E19" s="247"/>
      <c r="F19" s="255" t="s">
        <v>1</v>
      </c>
      <c r="G19" s="37"/>
      <c r="H19" s="252"/>
      <c r="I19" s="165"/>
      <c r="J19" s="11"/>
      <c r="K19" s="252"/>
      <c r="L19" s="25"/>
    </row>
    <row r="20" spans="1:12">
      <c r="A20" s="79">
        <v>1</v>
      </c>
      <c r="B20" s="253" t="s">
        <v>6</v>
      </c>
      <c r="C20" s="268">
        <f>'масса общая+сводная'!I33</f>
        <v>17.355620813437501</v>
      </c>
      <c r="D20" s="268">
        <v>24.84742</v>
      </c>
      <c r="E20" s="269">
        <f>D20</f>
        <v>24.84742</v>
      </c>
      <c r="F20" s="260">
        <v>366</v>
      </c>
      <c r="G20" s="268">
        <f t="shared" ref="G20:G36" si="0">IF(C20=0,0,IF(E20&gt;D20,C20,IF(E20&gt;C20,C20,E20)))</f>
        <v>17.355620813437501</v>
      </c>
      <c r="H20" s="257">
        <f t="shared" ref="H20:H36" si="1">F20*G20</f>
        <v>6352.1572177181251</v>
      </c>
      <c r="I20" s="256">
        <f>F20*5</f>
        <v>1830</v>
      </c>
      <c r="J20" s="271">
        <f>IF(D20=0,0,D20-C20)</f>
        <v>7.4917991865624991</v>
      </c>
      <c r="K20" s="258">
        <f>I20*J20</f>
        <v>13709.992511409373</v>
      </c>
      <c r="L20" s="25"/>
    </row>
    <row r="21" spans="1:12">
      <c r="A21" s="79">
        <v>2</v>
      </c>
      <c r="B21" s="253" t="s">
        <v>13</v>
      </c>
      <c r="C21" s="268">
        <f>'масса общая+сводная'!I34</f>
        <v>0.21179031513750002</v>
      </c>
      <c r="D21" s="268">
        <v>0.62118499999999999</v>
      </c>
      <c r="E21" s="269">
        <f>D21</f>
        <v>0.62118499999999999</v>
      </c>
      <c r="F21" s="260">
        <v>5510</v>
      </c>
      <c r="G21" s="268">
        <f t="shared" si="0"/>
        <v>0.21179031513750002</v>
      </c>
      <c r="H21" s="257">
        <f t="shared" si="1"/>
        <v>1166.964636407625</v>
      </c>
      <c r="I21" s="256">
        <f>F21*5</f>
        <v>27550</v>
      </c>
      <c r="J21" s="271">
        <f>IF(D21=0,0,D21-C21)</f>
        <v>0.40939468486249997</v>
      </c>
      <c r="K21" s="258">
        <f>I21*J21</f>
        <v>11278.823567961874</v>
      </c>
      <c r="L21" s="25"/>
    </row>
    <row r="22" spans="1:12">
      <c r="A22" s="79">
        <v>3</v>
      </c>
      <c r="B22" s="253" t="s">
        <v>37</v>
      </c>
      <c r="C22" s="268">
        <f>'масса общая+сводная'!I35</f>
        <v>0.63537094541250005</v>
      </c>
      <c r="D22" s="268">
        <f>2.608979</f>
        <v>2.6089790000000002</v>
      </c>
      <c r="E22" s="269">
        <f>D22</f>
        <v>2.6089790000000002</v>
      </c>
      <c r="F22" s="260">
        <v>91</v>
      </c>
      <c r="G22" s="268">
        <f t="shared" si="0"/>
        <v>0.63537094541250005</v>
      </c>
      <c r="H22" s="257">
        <f t="shared" si="1"/>
        <v>57.818756032537507</v>
      </c>
      <c r="I22" s="256">
        <f>F22*5</f>
        <v>455</v>
      </c>
      <c r="J22" s="271">
        <f>IF(D22=0,0,D22-C22)</f>
        <v>1.9736080545875001</v>
      </c>
      <c r="K22" s="258">
        <f>I22*J22</f>
        <v>897.99166483731256</v>
      </c>
      <c r="L22" s="25"/>
    </row>
    <row r="23" spans="1:12">
      <c r="A23" s="79">
        <v>4</v>
      </c>
      <c r="B23" s="222" t="s">
        <v>222</v>
      </c>
      <c r="C23" s="270">
        <f>'масса общая+сводная'!I36</f>
        <v>1.8986147343750002</v>
      </c>
      <c r="D23" s="244">
        <f>6.211855</f>
        <v>6.2118549999999999</v>
      </c>
      <c r="E23" s="245">
        <f>D23</f>
        <v>6.2118549999999999</v>
      </c>
      <c r="F23" s="261">
        <v>0</v>
      </c>
      <c r="G23" s="268">
        <f t="shared" si="0"/>
        <v>1.8986147343750002</v>
      </c>
      <c r="H23" s="257">
        <f t="shared" si="1"/>
        <v>0</v>
      </c>
      <c r="I23" s="256">
        <f>F23*5</f>
        <v>0</v>
      </c>
      <c r="J23" s="271">
        <f>IF(D23=0,0,D23-C23)</f>
        <v>4.3132402656249997</v>
      </c>
      <c r="K23" s="258">
        <f>I23*J23</f>
        <v>0</v>
      </c>
      <c r="L23" s="25"/>
    </row>
    <row r="24" spans="1:12">
      <c r="A24" s="79">
        <v>5</v>
      </c>
      <c r="B24" s="243" t="s">
        <v>7</v>
      </c>
      <c r="C24" s="268">
        <f>'масса общая+сводная'!I37</f>
        <v>2.9950568193750002</v>
      </c>
      <c r="D24" s="254"/>
      <c r="E24" s="269">
        <f t="shared" ref="E24:E36" si="2">C24</f>
        <v>2.9950568193750002</v>
      </c>
      <c r="F24" s="262">
        <v>2.8</v>
      </c>
      <c r="G24" s="268">
        <f t="shared" si="0"/>
        <v>2.9950568193750002</v>
      </c>
      <c r="H24" s="257">
        <f t="shared" si="1"/>
        <v>8.3861590942500008</v>
      </c>
      <c r="I24" s="256"/>
      <c r="J24" s="271"/>
      <c r="K24" s="258"/>
      <c r="L24" s="25"/>
    </row>
    <row r="25" spans="1:12">
      <c r="A25" s="23">
        <v>6</v>
      </c>
      <c r="B25" s="264" t="s">
        <v>8</v>
      </c>
      <c r="C25" s="268">
        <f>'масса общая+сводная'!I38</f>
        <v>8.1829978087500006</v>
      </c>
      <c r="D25" s="250"/>
      <c r="E25" s="269">
        <f t="shared" si="2"/>
        <v>8.1829978087500006</v>
      </c>
      <c r="F25" s="262">
        <v>0.9</v>
      </c>
      <c r="G25" s="268">
        <f t="shared" si="0"/>
        <v>8.1829978087500006</v>
      </c>
      <c r="H25" s="257">
        <f t="shared" si="1"/>
        <v>7.3646980278750007</v>
      </c>
      <c r="I25" s="259"/>
      <c r="J25" s="271"/>
      <c r="K25" s="258"/>
      <c r="L25" s="25"/>
    </row>
    <row r="26" spans="1:12">
      <c r="A26" s="79">
        <v>7</v>
      </c>
      <c r="B26" s="225" t="s">
        <v>9</v>
      </c>
      <c r="C26" s="268">
        <f>'масса общая+сводная'!I39</f>
        <v>3.4902256849499998E-2</v>
      </c>
      <c r="D26" s="254"/>
      <c r="E26" s="269">
        <f t="shared" si="2"/>
        <v>3.4902256849499998E-2</v>
      </c>
      <c r="F26" s="260">
        <v>551</v>
      </c>
      <c r="G26" s="268">
        <f t="shared" si="0"/>
        <v>3.4902256849499998E-2</v>
      </c>
      <c r="H26" s="257">
        <f t="shared" si="1"/>
        <v>19.231143524074497</v>
      </c>
      <c r="I26" s="256"/>
      <c r="J26" s="271"/>
      <c r="K26" s="258"/>
      <c r="L26" s="25"/>
    </row>
    <row r="27" spans="1:12">
      <c r="A27" s="79">
        <v>8</v>
      </c>
      <c r="B27" s="222" t="s">
        <v>223</v>
      </c>
      <c r="C27" s="268">
        <f>'масса общая+сводная'!I40</f>
        <v>8.5357027389375006E-2</v>
      </c>
      <c r="D27" s="254"/>
      <c r="E27" s="269">
        <f t="shared" si="2"/>
        <v>8.5357027389375006E-2</v>
      </c>
      <c r="F27" s="260">
        <v>0</v>
      </c>
      <c r="G27" s="268">
        <f t="shared" si="0"/>
        <v>8.5357027389375006E-2</v>
      </c>
      <c r="H27" s="257">
        <f t="shared" si="1"/>
        <v>0</v>
      </c>
      <c r="I27" s="256"/>
      <c r="J27" s="271"/>
      <c r="K27" s="258"/>
      <c r="L27" s="25"/>
    </row>
    <row r="28" spans="1:12">
      <c r="A28" s="265">
        <v>9</v>
      </c>
      <c r="B28" s="266" t="s">
        <v>11</v>
      </c>
      <c r="C28" s="268">
        <f>'масса общая+сводная'!I41</f>
        <v>1.3873187372999999E-3</v>
      </c>
      <c r="D28" s="249"/>
      <c r="E28" s="269">
        <f t="shared" si="2"/>
        <v>1.3873187372999999E-3</v>
      </c>
      <c r="F28" s="262">
        <v>6.9</v>
      </c>
      <c r="G28" s="268">
        <f t="shared" si="0"/>
        <v>1.3873187372999999E-3</v>
      </c>
      <c r="H28" s="257">
        <f t="shared" si="1"/>
        <v>9.5724992873699993E-3</v>
      </c>
      <c r="I28" s="256"/>
      <c r="J28" s="271"/>
      <c r="K28" s="258"/>
      <c r="L28" s="25"/>
    </row>
    <row r="29" spans="1:12">
      <c r="A29" s="79">
        <v>10</v>
      </c>
      <c r="B29" s="243" t="s">
        <v>10</v>
      </c>
      <c r="C29" s="268">
        <f>'масса общая+сводная'!I42</f>
        <v>1.3873187372999999E-3</v>
      </c>
      <c r="D29" s="254"/>
      <c r="E29" s="269">
        <f t="shared" si="2"/>
        <v>1.3873187372999999E-3</v>
      </c>
      <c r="F29" s="260">
        <v>3444</v>
      </c>
      <c r="G29" s="268">
        <f t="shared" si="0"/>
        <v>1.3873187372999999E-3</v>
      </c>
      <c r="H29" s="257">
        <f t="shared" si="1"/>
        <v>4.7779257312611998</v>
      </c>
      <c r="I29" s="256"/>
      <c r="J29" s="271"/>
      <c r="K29" s="258"/>
      <c r="L29" s="25"/>
    </row>
    <row r="30" spans="1:12">
      <c r="A30" s="79">
        <v>11</v>
      </c>
      <c r="B30" s="243" t="s">
        <v>224</v>
      </c>
      <c r="C30" s="268">
        <f>'масса общая+сводная'!I43</f>
        <v>0.8405260616512501</v>
      </c>
      <c r="D30" s="254"/>
      <c r="E30" s="269">
        <f t="shared" si="2"/>
        <v>0.8405260616512501</v>
      </c>
      <c r="F30" s="262">
        <v>1.2</v>
      </c>
      <c r="G30" s="268">
        <f t="shared" si="0"/>
        <v>0.8405260616512501</v>
      </c>
      <c r="H30" s="257">
        <f t="shared" si="1"/>
        <v>1.0086312739815</v>
      </c>
      <c r="I30" s="256"/>
      <c r="J30" s="271"/>
      <c r="K30" s="258"/>
      <c r="L30" s="25"/>
    </row>
    <row r="31" spans="1:12">
      <c r="A31" s="79">
        <v>12</v>
      </c>
      <c r="B31" s="243" t="s">
        <v>225</v>
      </c>
      <c r="C31" s="268">
        <f>'масса общая+сводная'!I44</f>
        <v>0.12557456871</v>
      </c>
      <c r="D31" s="254"/>
      <c r="E31" s="269">
        <f t="shared" si="2"/>
        <v>0.12557456871</v>
      </c>
      <c r="F31" s="262">
        <v>6.9</v>
      </c>
      <c r="G31" s="268">
        <f t="shared" si="0"/>
        <v>0.12557456871</v>
      </c>
      <c r="H31" s="257">
        <f t="shared" si="1"/>
        <v>0.8664645240990001</v>
      </c>
      <c r="I31" s="256"/>
      <c r="J31" s="271"/>
      <c r="K31" s="258"/>
      <c r="L31" s="25"/>
    </row>
    <row r="32" spans="1:12">
      <c r="A32" s="79">
        <v>13</v>
      </c>
      <c r="B32" s="243" t="s">
        <v>17</v>
      </c>
      <c r="C32" s="268">
        <f>'масса общая+сводная'!I45</f>
        <v>9.8623241261249998E-3</v>
      </c>
      <c r="D32" s="254"/>
      <c r="E32" s="269">
        <f t="shared" si="2"/>
        <v>9.8623241261249998E-3</v>
      </c>
      <c r="F32" s="260">
        <v>2755</v>
      </c>
      <c r="G32" s="268">
        <f t="shared" si="0"/>
        <v>9.8623241261249998E-3</v>
      </c>
      <c r="H32" s="257">
        <f t="shared" si="1"/>
        <v>27.170702967474373</v>
      </c>
      <c r="I32" s="256"/>
      <c r="J32" s="271"/>
      <c r="K32" s="258"/>
      <c r="L32" s="25"/>
    </row>
    <row r="33" spans="1:15">
      <c r="A33" s="79">
        <v>14</v>
      </c>
      <c r="B33" s="243" t="s">
        <v>226</v>
      </c>
      <c r="C33" s="268">
        <f>'масса общая+сводная'!I46</f>
        <v>4.9375292371500008E-4</v>
      </c>
      <c r="D33" s="254"/>
      <c r="E33" s="269">
        <f t="shared" si="2"/>
        <v>4.9375292371500008E-4</v>
      </c>
      <c r="F33" s="260">
        <v>275481</v>
      </c>
      <c r="G33" s="268">
        <f t="shared" si="0"/>
        <v>4.9375292371500008E-4</v>
      </c>
      <c r="H33" s="257">
        <f t="shared" si="1"/>
        <v>136.01954917793194</v>
      </c>
      <c r="I33" s="256"/>
      <c r="J33" s="271"/>
      <c r="K33" s="258"/>
      <c r="L33" s="25"/>
    </row>
    <row r="34" spans="1:15">
      <c r="A34" s="79">
        <v>15</v>
      </c>
      <c r="B34" s="243" t="s">
        <v>227</v>
      </c>
      <c r="C34" s="268">
        <f>'масса общая+сводная'!I47</f>
        <v>1.6793263173749999E-4</v>
      </c>
      <c r="D34" s="254"/>
      <c r="E34" s="269">
        <f t="shared" si="2"/>
        <v>1.6793263173749999E-4</v>
      </c>
      <c r="F34" s="260">
        <v>27548</v>
      </c>
      <c r="G34" s="268">
        <f t="shared" si="0"/>
        <v>1.6793263173749999E-4</v>
      </c>
      <c r="H34" s="257">
        <f t="shared" si="1"/>
        <v>4.6262081391046497</v>
      </c>
      <c r="I34" s="256"/>
      <c r="J34" s="271"/>
      <c r="K34" s="258"/>
      <c r="L34" s="25"/>
    </row>
    <row r="35" spans="1:15">
      <c r="A35" s="79">
        <v>16</v>
      </c>
      <c r="B35" s="243" t="s">
        <v>228</v>
      </c>
      <c r="C35" s="268">
        <f>'масса общая+сводная'!I48</f>
        <v>4.8186905351250003E-3</v>
      </c>
      <c r="D35" s="254"/>
      <c r="E35" s="269">
        <f t="shared" si="2"/>
        <v>4.8186905351250003E-3</v>
      </c>
      <c r="F35" s="260">
        <v>27548</v>
      </c>
      <c r="G35" s="268">
        <f t="shared" si="0"/>
        <v>4.8186905351250003E-3</v>
      </c>
      <c r="H35" s="257">
        <f t="shared" si="1"/>
        <v>132.7452868616235</v>
      </c>
      <c r="I35" s="256"/>
      <c r="J35" s="271"/>
      <c r="K35" s="258"/>
      <c r="L35" s="25"/>
    </row>
    <row r="36" spans="1:15">
      <c r="A36" s="79">
        <v>17</v>
      </c>
      <c r="B36" s="243" t="s">
        <v>229</v>
      </c>
      <c r="C36" s="268">
        <f>'масса общая+сводная'!I49</f>
        <v>1.3400094420450001E-2</v>
      </c>
      <c r="D36" s="254"/>
      <c r="E36" s="269">
        <f t="shared" si="2"/>
        <v>1.3400094420450001E-2</v>
      </c>
      <c r="F36" s="260">
        <v>1378</v>
      </c>
      <c r="G36" s="268">
        <f t="shared" si="0"/>
        <v>1.3400094420450001E-2</v>
      </c>
      <c r="H36" s="257">
        <f t="shared" si="1"/>
        <v>18.465330111380101</v>
      </c>
      <c r="I36" s="256"/>
      <c r="J36" s="271"/>
      <c r="K36" s="258"/>
      <c r="L36" s="25"/>
    </row>
    <row r="37" spans="1:15">
      <c r="A37" s="411" t="s">
        <v>36</v>
      </c>
      <c r="B37" s="412"/>
      <c r="C37" s="412"/>
      <c r="D37" s="413"/>
      <c r="E37" s="413"/>
      <c r="F37" s="195" t="s">
        <v>1</v>
      </c>
      <c r="G37" s="194"/>
      <c r="H37" s="196">
        <f>SUM(H20:H36)</f>
        <v>7937.6122820906321</v>
      </c>
      <c r="I37" s="197"/>
      <c r="J37" s="194"/>
      <c r="K37" s="196">
        <f>SUM(K20:K23)</f>
        <v>25886.807744208556</v>
      </c>
      <c r="L37" s="25"/>
    </row>
    <row r="38" spans="1:15" ht="18" customHeight="1">
      <c r="A38" s="405" t="s">
        <v>168</v>
      </c>
      <c r="B38" s="406"/>
      <c r="C38" s="24"/>
      <c r="D38" s="25"/>
      <c r="E38" s="25"/>
      <c r="F38" s="165"/>
      <c r="G38" s="25"/>
      <c r="H38" s="166"/>
      <c r="I38" s="179"/>
      <c r="J38" s="18"/>
      <c r="K38" s="166"/>
      <c r="L38" s="25"/>
    </row>
    <row r="39" spans="1:15" ht="15.75" customHeight="1">
      <c r="A39" s="407"/>
      <c r="B39" s="408"/>
      <c r="C39" s="183" t="s">
        <v>167</v>
      </c>
      <c r="D39" s="184">
        <v>1.31</v>
      </c>
      <c r="E39" s="246"/>
      <c r="F39" s="186"/>
      <c r="G39" s="185"/>
      <c r="H39" s="187">
        <f>H37*D39</f>
        <v>10398.272089538728</v>
      </c>
      <c r="I39" s="188"/>
      <c r="J39" s="189"/>
      <c r="K39" s="187">
        <f>K37*D39</f>
        <v>33911.718144913211</v>
      </c>
      <c r="L39" s="25"/>
    </row>
    <row r="40" spans="1:15">
      <c r="A40" s="405" t="s">
        <v>169</v>
      </c>
      <c r="B40" s="406"/>
      <c r="C40" s="9"/>
      <c r="D40" s="32"/>
      <c r="E40" s="33" t="s">
        <v>1</v>
      </c>
      <c r="F40" s="181"/>
      <c r="G40" s="32"/>
      <c r="H40" s="166"/>
      <c r="I40" s="179"/>
      <c r="J40" s="18"/>
      <c r="K40" s="166"/>
      <c r="L40" s="25"/>
    </row>
    <row r="41" spans="1:15" ht="15.75" customHeight="1" thickBot="1">
      <c r="A41" s="409"/>
      <c r="B41" s="410"/>
      <c r="C41" s="177" t="s">
        <v>167</v>
      </c>
      <c r="D41" s="178">
        <v>1.93</v>
      </c>
      <c r="E41" s="168">
        <v>1.58</v>
      </c>
      <c r="F41" s="182"/>
      <c r="G41" s="168"/>
      <c r="H41" s="170">
        <f>H39*D41</f>
        <v>20068.665132809743</v>
      </c>
      <c r="I41" s="180"/>
      <c r="J41" s="169"/>
      <c r="K41" s="170">
        <f>K39*D41</f>
        <v>65449.616019682493</v>
      </c>
      <c r="L41" s="25"/>
    </row>
    <row r="42" spans="1:15" ht="15.75" customHeight="1">
      <c r="A42" s="171"/>
      <c r="B42" s="172"/>
      <c r="C42" s="173"/>
      <c r="D42" s="173"/>
      <c r="E42" s="173"/>
      <c r="F42" s="174"/>
      <c r="G42" s="25"/>
      <c r="H42" s="25"/>
      <c r="I42" s="25"/>
      <c r="J42" s="25"/>
      <c r="K42" s="25"/>
      <c r="L42" s="25"/>
    </row>
    <row r="43" spans="1:15" ht="18" customHeight="1" thickBot="1">
      <c r="A43" s="167"/>
      <c r="B43" s="175" t="s">
        <v>171</v>
      </c>
      <c r="C43" s="168"/>
      <c r="D43" s="168"/>
      <c r="E43" s="168"/>
      <c r="F43" s="176">
        <f>H41+K41</f>
        <v>85518.281152492244</v>
      </c>
      <c r="G43" s="28" t="s">
        <v>1</v>
      </c>
      <c r="H43" s="12"/>
    </row>
    <row r="44" spans="1:15">
      <c r="A44" s="25"/>
      <c r="B44" s="25"/>
      <c r="C44" s="25"/>
      <c r="D44" s="25"/>
      <c r="E44" s="25"/>
      <c r="F44" s="25"/>
    </row>
    <row r="45" spans="1:15">
      <c r="B45" s="3" t="s">
        <v>163</v>
      </c>
      <c r="C45" s="110" t="s">
        <v>170</v>
      </c>
      <c r="D45" s="110"/>
      <c r="E45" s="110"/>
      <c r="F45" s="110"/>
      <c r="G45" s="190"/>
      <c r="H45" s="190">
        <f>H41</f>
        <v>20068.665132809743</v>
      </c>
      <c r="I45" s="13"/>
      <c r="J45" s="13"/>
      <c r="K45" s="14" t="s">
        <v>1</v>
      </c>
    </row>
    <row r="46" spans="1:15" ht="18" customHeight="1">
      <c r="C46" s="191" t="s">
        <v>161</v>
      </c>
      <c r="D46" s="192"/>
      <c r="E46" s="192"/>
      <c r="F46" s="192"/>
      <c r="G46" s="193"/>
      <c r="H46" s="193">
        <f>K41</f>
        <v>65449.616019682493</v>
      </c>
      <c r="I46" s="19"/>
      <c r="K46" s="12"/>
    </row>
    <row r="47" spans="1:15" ht="18" customHeight="1">
      <c r="C47" s="191" t="s">
        <v>162</v>
      </c>
      <c r="D47" s="192"/>
      <c r="E47" s="192"/>
      <c r="F47" s="192"/>
      <c r="G47" s="192"/>
      <c r="H47" s="192"/>
      <c r="I47" s="13"/>
      <c r="J47" s="13"/>
      <c r="K47" s="14" t="s">
        <v>1</v>
      </c>
      <c r="O47" s="15"/>
    </row>
    <row r="48" spans="1:15" ht="18" customHeight="1"/>
    <row r="49" spans="1:16">
      <c r="I49" s="3"/>
    </row>
    <row r="50" spans="1:16">
      <c r="E50" s="3" t="s">
        <v>1</v>
      </c>
    </row>
    <row r="54" spans="1:16">
      <c r="A54" s="32"/>
      <c r="B54" s="32"/>
      <c r="C54" s="33" t="s">
        <v>18</v>
      </c>
      <c r="D54" s="32"/>
      <c r="E54" s="32"/>
      <c r="F54" s="32"/>
      <c r="G54" s="32"/>
      <c r="H54" s="32"/>
      <c r="I54" s="32"/>
      <c r="J54" s="32"/>
      <c r="K54" s="33" t="s">
        <v>18</v>
      </c>
    </row>
    <row r="55" spans="1:16">
      <c r="A55" s="32"/>
      <c r="B55" s="32"/>
      <c r="C55" s="32" t="s">
        <v>38</v>
      </c>
      <c r="D55" s="32"/>
      <c r="E55" s="32"/>
      <c r="F55" s="32"/>
      <c r="G55" s="32"/>
      <c r="H55" s="32"/>
      <c r="I55" s="32"/>
      <c r="J55" s="32"/>
      <c r="K55" s="32" t="s">
        <v>39</v>
      </c>
      <c r="L55" s="32"/>
      <c r="M55" s="32"/>
      <c r="N55" s="32"/>
      <c r="O55" s="32"/>
      <c r="P55" s="32"/>
    </row>
    <row r="56" spans="1:16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</row>
    <row r="57" spans="1:16">
      <c r="A57" s="32"/>
      <c r="B57" s="32"/>
      <c r="C57" s="32"/>
      <c r="D57" s="32"/>
      <c r="E57" s="32"/>
      <c r="F57" s="33"/>
      <c r="G57" s="32"/>
      <c r="H57" s="32"/>
      <c r="I57" s="32"/>
      <c r="J57" s="32"/>
      <c r="K57" s="32"/>
      <c r="L57" s="32"/>
      <c r="M57" s="32"/>
      <c r="N57" s="32"/>
      <c r="O57" s="32"/>
      <c r="P57" s="32"/>
    </row>
    <row r="58" spans="1:16">
      <c r="A58" s="4"/>
      <c r="B58" s="4"/>
      <c r="C58" s="7" t="s">
        <v>19</v>
      </c>
      <c r="D58" s="7" t="s">
        <v>19</v>
      </c>
      <c r="E58" s="4"/>
      <c r="F58" s="4"/>
      <c r="G58" s="4"/>
      <c r="H58" s="5"/>
      <c r="I58" s="4"/>
      <c r="J58" s="4"/>
      <c r="K58" s="7" t="s">
        <v>19</v>
      </c>
      <c r="L58" s="32"/>
      <c r="M58" s="32"/>
      <c r="N58" s="32"/>
      <c r="O58" s="110"/>
      <c r="P58" s="32"/>
    </row>
    <row r="59" spans="1:16">
      <c r="A59" s="6" t="s">
        <v>2</v>
      </c>
      <c r="B59" s="6" t="s">
        <v>15</v>
      </c>
      <c r="C59" s="6" t="s">
        <v>20</v>
      </c>
      <c r="D59" s="6" t="s">
        <v>24</v>
      </c>
      <c r="E59" s="6" t="s">
        <v>27</v>
      </c>
      <c r="F59" s="6" t="s">
        <v>30</v>
      </c>
      <c r="G59" s="6" t="s">
        <v>34</v>
      </c>
      <c r="H59" s="5"/>
      <c r="I59" s="6" t="s">
        <v>2</v>
      </c>
      <c r="J59" s="6" t="s">
        <v>15</v>
      </c>
      <c r="K59" s="6" t="s">
        <v>20</v>
      </c>
      <c r="L59" s="7" t="s">
        <v>19</v>
      </c>
      <c r="M59" s="4"/>
      <c r="N59" s="4"/>
      <c r="O59" s="35"/>
      <c r="P59" s="32"/>
    </row>
    <row r="60" spans="1:16">
      <c r="A60" s="6" t="s">
        <v>3</v>
      </c>
      <c r="B60" s="5"/>
      <c r="C60" s="6" t="s">
        <v>21</v>
      </c>
      <c r="D60" s="6" t="s">
        <v>25</v>
      </c>
      <c r="E60" s="5"/>
      <c r="F60" s="6" t="s">
        <v>31</v>
      </c>
      <c r="G60" s="5"/>
      <c r="H60" s="5"/>
      <c r="I60" s="6" t="s">
        <v>3</v>
      </c>
      <c r="J60" s="5"/>
      <c r="K60" s="6" t="s">
        <v>21</v>
      </c>
      <c r="L60" s="6" t="s">
        <v>24</v>
      </c>
      <c r="M60" s="6" t="s">
        <v>27</v>
      </c>
      <c r="N60" s="6" t="s">
        <v>30</v>
      </c>
      <c r="O60" s="22" t="s">
        <v>34</v>
      </c>
    </row>
    <row r="61" spans="1:16">
      <c r="A61" s="5"/>
      <c r="B61" s="5"/>
      <c r="C61" s="6" t="s">
        <v>22</v>
      </c>
      <c r="D61" s="6" t="s">
        <v>22</v>
      </c>
      <c r="E61" s="6" t="s">
        <v>22</v>
      </c>
      <c r="F61" s="6" t="s">
        <v>32</v>
      </c>
      <c r="G61" s="6" t="s">
        <v>35</v>
      </c>
      <c r="H61" s="5"/>
      <c r="I61" s="5"/>
      <c r="J61" s="5"/>
      <c r="K61" s="6" t="s">
        <v>22</v>
      </c>
      <c r="L61" s="6" t="s">
        <v>25</v>
      </c>
      <c r="M61" s="5"/>
      <c r="N61" s="6" t="s">
        <v>31</v>
      </c>
      <c r="O61" s="36"/>
    </row>
    <row r="62" spans="1:16">
      <c r="A62" s="100">
        <v>1</v>
      </c>
      <c r="B62" s="100">
        <v>2</v>
      </c>
      <c r="C62" s="100">
        <v>3</v>
      </c>
      <c r="D62" s="100">
        <v>4</v>
      </c>
      <c r="E62" s="100">
        <v>5</v>
      </c>
      <c r="F62" s="100">
        <v>6</v>
      </c>
      <c r="G62" s="100">
        <v>7</v>
      </c>
      <c r="H62" s="5"/>
      <c r="I62" s="100">
        <v>1</v>
      </c>
      <c r="J62" s="100">
        <v>2</v>
      </c>
      <c r="K62" s="100">
        <v>3</v>
      </c>
      <c r="L62" s="6" t="s">
        <v>22</v>
      </c>
      <c r="M62" s="6" t="s">
        <v>22</v>
      </c>
      <c r="N62" s="6" t="s">
        <v>32</v>
      </c>
      <c r="O62" s="22" t="s">
        <v>35</v>
      </c>
    </row>
    <row r="63" spans="1:16">
      <c r="A63" s="4"/>
      <c r="B63" s="4"/>
      <c r="C63" s="4"/>
      <c r="D63" s="4"/>
      <c r="E63" s="4"/>
      <c r="F63" s="77">
        <f>площади!L12</f>
        <v>8021.7264937500004</v>
      </c>
      <c r="G63" s="4"/>
      <c r="H63" s="5"/>
      <c r="I63" s="4"/>
      <c r="J63" s="4"/>
      <c r="K63" s="4"/>
      <c r="L63" s="100">
        <v>4</v>
      </c>
      <c r="M63" s="100">
        <v>5</v>
      </c>
      <c r="N63" s="101">
        <v>6</v>
      </c>
      <c r="O63" s="102">
        <v>7</v>
      </c>
    </row>
    <row r="64" spans="1:16">
      <c r="A64" s="9">
        <v>1</v>
      </c>
      <c r="B64" s="6" t="s">
        <v>5</v>
      </c>
      <c r="C64" s="16">
        <v>210</v>
      </c>
      <c r="D64" s="16">
        <v>0</v>
      </c>
      <c r="E64" s="16">
        <f t="shared" ref="E64:E74" si="3">IF(C64&gt;D64,+C64-D64,0)</f>
        <v>210</v>
      </c>
      <c r="F64" s="78">
        <f>F63/1000</f>
        <v>8.0217264937500001</v>
      </c>
      <c r="G64" s="11">
        <f t="shared" ref="G64:G74" si="4">E64*F64*0.001</f>
        <v>1.6845625636874999</v>
      </c>
      <c r="H64" s="5"/>
      <c r="I64" s="9">
        <v>1</v>
      </c>
      <c r="J64" s="6" t="s">
        <v>5</v>
      </c>
      <c r="K64" s="16">
        <v>210</v>
      </c>
      <c r="L64" s="4"/>
      <c r="M64" s="4"/>
      <c r="N64" s="77">
        <f>площади!L22</f>
        <v>4385.7683400000005</v>
      </c>
      <c r="O64" s="35"/>
    </row>
    <row r="65" spans="1:16">
      <c r="A65" s="9">
        <v>2</v>
      </c>
      <c r="B65" s="6" t="s">
        <v>6</v>
      </c>
      <c r="C65" s="16">
        <v>2000</v>
      </c>
      <c r="D65" s="16">
        <v>0</v>
      </c>
      <c r="E65" s="16">
        <f t="shared" si="3"/>
        <v>2000</v>
      </c>
      <c r="F65" s="10">
        <f t="shared" ref="F65:F74" si="5">F64</f>
        <v>8.0217264937500001</v>
      </c>
      <c r="G65" s="10">
        <f>E65*F65*0.001</f>
        <v>16.0434529875</v>
      </c>
      <c r="H65" s="5"/>
      <c r="I65" s="9">
        <v>2</v>
      </c>
      <c r="J65" s="6" t="s">
        <v>6</v>
      </c>
      <c r="K65" s="16">
        <v>2000</v>
      </c>
      <c r="L65" s="16">
        <v>0</v>
      </c>
      <c r="M65" s="16">
        <f t="shared" ref="M65:M75" si="6">IF(K64&gt;L65,+K64-L65,0)</f>
        <v>210</v>
      </c>
      <c r="N65" s="10">
        <f>N64/1000</f>
        <v>4.3857683400000003</v>
      </c>
      <c r="O65" s="37">
        <f t="shared" ref="O65:O75" si="7">M65*N65*0.001</f>
        <v>0.92101135140000012</v>
      </c>
    </row>
    <row r="66" spans="1:16">
      <c r="A66" s="9">
        <v>3</v>
      </c>
      <c r="B66" s="6" t="s">
        <v>7</v>
      </c>
      <c r="C66" s="16">
        <v>0</v>
      </c>
      <c r="D66" s="16">
        <v>0</v>
      </c>
      <c r="E66" s="16">
        <f t="shared" si="3"/>
        <v>0</v>
      </c>
      <c r="F66" s="10">
        <f t="shared" si="5"/>
        <v>8.0217264937500001</v>
      </c>
      <c r="G66" s="10">
        <f t="shared" si="4"/>
        <v>0</v>
      </c>
      <c r="H66" s="5"/>
      <c r="I66" s="9">
        <v>3</v>
      </c>
      <c r="J66" s="6" t="s">
        <v>7</v>
      </c>
      <c r="K66" s="16">
        <v>0</v>
      </c>
      <c r="L66" s="16">
        <v>0</v>
      </c>
      <c r="M66" s="16">
        <f t="shared" si="6"/>
        <v>2000</v>
      </c>
      <c r="N66" s="10">
        <f t="shared" ref="N66:N75" si="8">N65</f>
        <v>4.3857683400000003</v>
      </c>
      <c r="O66" s="38">
        <f>M66*N66*0.001</f>
        <v>8.7715366800000005</v>
      </c>
    </row>
    <row r="67" spans="1:16">
      <c r="A67" s="9">
        <v>4</v>
      </c>
      <c r="B67" s="6" t="s">
        <v>8</v>
      </c>
      <c r="C67" s="16">
        <v>0</v>
      </c>
      <c r="D67" s="16">
        <v>0</v>
      </c>
      <c r="E67" s="16">
        <f t="shared" si="3"/>
        <v>0</v>
      </c>
      <c r="F67" s="10">
        <f t="shared" si="5"/>
        <v>8.0217264937500001</v>
      </c>
      <c r="G67" s="10">
        <f t="shared" si="4"/>
        <v>0</v>
      </c>
      <c r="H67" s="5"/>
      <c r="I67" s="9">
        <v>4</v>
      </c>
      <c r="J67" s="6" t="s">
        <v>8</v>
      </c>
      <c r="K67" s="16">
        <v>0</v>
      </c>
      <c r="L67" s="16">
        <v>0</v>
      </c>
      <c r="M67" s="16">
        <f t="shared" si="6"/>
        <v>0</v>
      </c>
      <c r="N67" s="10">
        <f t="shared" si="8"/>
        <v>4.3857683400000003</v>
      </c>
      <c r="O67" s="38">
        <f t="shared" si="7"/>
        <v>0</v>
      </c>
    </row>
    <row r="68" spans="1:16">
      <c r="A68" s="9">
        <v>5</v>
      </c>
      <c r="B68" s="6" t="s">
        <v>9</v>
      </c>
      <c r="C68" s="16">
        <v>0</v>
      </c>
      <c r="D68" s="16">
        <v>0</v>
      </c>
      <c r="E68" s="16">
        <f t="shared" si="3"/>
        <v>0</v>
      </c>
      <c r="F68" s="10">
        <f t="shared" si="5"/>
        <v>8.0217264937500001</v>
      </c>
      <c r="G68" s="10">
        <f t="shared" si="4"/>
        <v>0</v>
      </c>
      <c r="H68" s="5"/>
      <c r="I68" s="9">
        <v>5</v>
      </c>
      <c r="J68" s="6" t="s">
        <v>9</v>
      </c>
      <c r="K68" s="16">
        <v>0</v>
      </c>
      <c r="L68" s="16">
        <v>0</v>
      </c>
      <c r="M68" s="16">
        <f t="shared" si="6"/>
        <v>0</v>
      </c>
      <c r="N68" s="10">
        <f t="shared" si="8"/>
        <v>4.3857683400000003</v>
      </c>
      <c r="O68" s="38">
        <f t="shared" si="7"/>
        <v>0</v>
      </c>
    </row>
    <row r="69" spans="1:16">
      <c r="A69" s="9">
        <v>6</v>
      </c>
      <c r="B69" s="6" t="s">
        <v>10</v>
      </c>
      <c r="C69" s="16">
        <v>0</v>
      </c>
      <c r="D69" s="16">
        <v>0</v>
      </c>
      <c r="E69" s="16">
        <f t="shared" si="3"/>
        <v>0</v>
      </c>
      <c r="F69" s="10">
        <f t="shared" si="5"/>
        <v>8.0217264937500001</v>
      </c>
      <c r="G69" s="10">
        <f t="shared" si="4"/>
        <v>0</v>
      </c>
      <c r="H69" s="5"/>
      <c r="I69" s="9">
        <v>6</v>
      </c>
      <c r="J69" s="6" t="s">
        <v>10</v>
      </c>
      <c r="K69" s="16">
        <v>0</v>
      </c>
      <c r="L69" s="16">
        <v>0</v>
      </c>
      <c r="M69" s="16">
        <f t="shared" si="6"/>
        <v>0</v>
      </c>
      <c r="N69" s="10">
        <f t="shared" si="8"/>
        <v>4.3857683400000003</v>
      </c>
      <c r="O69" s="38">
        <f t="shared" si="7"/>
        <v>0</v>
      </c>
    </row>
    <row r="70" spans="1:16">
      <c r="A70" s="9">
        <v>7</v>
      </c>
      <c r="B70" s="6" t="s">
        <v>11</v>
      </c>
      <c r="C70" s="16">
        <v>0</v>
      </c>
      <c r="D70" s="16">
        <v>0</v>
      </c>
      <c r="E70" s="16">
        <f t="shared" si="3"/>
        <v>0</v>
      </c>
      <c r="F70" s="10">
        <f t="shared" si="5"/>
        <v>8.0217264937500001</v>
      </c>
      <c r="G70" s="10">
        <f t="shared" si="4"/>
        <v>0</v>
      </c>
      <c r="H70" s="5"/>
      <c r="I70" s="9">
        <v>7</v>
      </c>
      <c r="J70" s="6" t="s">
        <v>11</v>
      </c>
      <c r="K70" s="16">
        <v>0</v>
      </c>
      <c r="L70" s="16">
        <v>0</v>
      </c>
      <c r="M70" s="16">
        <f t="shared" si="6"/>
        <v>0</v>
      </c>
      <c r="N70" s="10">
        <f t="shared" si="8"/>
        <v>4.3857683400000003</v>
      </c>
      <c r="O70" s="38">
        <f t="shared" si="7"/>
        <v>0</v>
      </c>
    </row>
    <row r="71" spans="1:16">
      <c r="A71" s="9">
        <v>8</v>
      </c>
      <c r="B71" s="6" t="s">
        <v>12</v>
      </c>
      <c r="C71" s="16">
        <v>0</v>
      </c>
      <c r="D71" s="16">
        <v>0</v>
      </c>
      <c r="E71" s="16">
        <f t="shared" si="3"/>
        <v>0</v>
      </c>
      <c r="F71" s="10">
        <f t="shared" si="5"/>
        <v>8.0217264937500001</v>
      </c>
      <c r="G71" s="10">
        <f t="shared" si="4"/>
        <v>0</v>
      </c>
      <c r="H71" s="5"/>
      <c r="I71" s="9">
        <v>8</v>
      </c>
      <c r="J71" s="6" t="s">
        <v>12</v>
      </c>
      <c r="K71" s="16">
        <v>0</v>
      </c>
      <c r="L71" s="16">
        <v>0</v>
      </c>
      <c r="M71" s="16">
        <f t="shared" si="6"/>
        <v>0</v>
      </c>
      <c r="N71" s="10">
        <f t="shared" si="8"/>
        <v>4.3857683400000003</v>
      </c>
      <c r="O71" s="38">
        <f t="shared" si="7"/>
        <v>0</v>
      </c>
    </row>
    <row r="72" spans="1:16">
      <c r="A72" s="9">
        <v>9</v>
      </c>
      <c r="B72" s="6" t="s">
        <v>13</v>
      </c>
      <c r="C72" s="16">
        <v>55</v>
      </c>
      <c r="D72" s="16">
        <v>0</v>
      </c>
      <c r="E72" s="16">
        <f t="shared" si="3"/>
        <v>55</v>
      </c>
      <c r="F72" s="10">
        <f t="shared" si="5"/>
        <v>8.0217264937500001</v>
      </c>
      <c r="G72" s="10">
        <f t="shared" si="4"/>
        <v>0.44119495715625001</v>
      </c>
      <c r="H72" s="5"/>
      <c r="I72" s="9">
        <v>9</v>
      </c>
      <c r="J72" s="6" t="s">
        <v>13</v>
      </c>
      <c r="K72" s="16">
        <v>55</v>
      </c>
      <c r="L72" s="16">
        <v>0</v>
      </c>
      <c r="M72" s="16">
        <f t="shared" si="6"/>
        <v>0</v>
      </c>
      <c r="N72" s="10">
        <f t="shared" si="8"/>
        <v>4.3857683400000003</v>
      </c>
      <c r="O72" s="38">
        <f t="shared" si="7"/>
        <v>0</v>
      </c>
    </row>
    <row r="73" spans="1:16">
      <c r="A73" s="9">
        <v>10</v>
      </c>
      <c r="B73" s="6" t="s">
        <v>14</v>
      </c>
      <c r="C73" s="16">
        <v>0</v>
      </c>
      <c r="D73" s="16">
        <v>0</v>
      </c>
      <c r="E73" s="16">
        <f t="shared" si="3"/>
        <v>0</v>
      </c>
      <c r="F73" s="10">
        <f t="shared" si="5"/>
        <v>8.0217264937500001</v>
      </c>
      <c r="G73" s="10">
        <f t="shared" si="4"/>
        <v>0</v>
      </c>
      <c r="H73" s="5"/>
      <c r="I73" s="9">
        <v>10</v>
      </c>
      <c r="J73" s="6" t="s">
        <v>14</v>
      </c>
      <c r="K73" s="16">
        <v>0</v>
      </c>
      <c r="L73" s="16">
        <v>0</v>
      </c>
      <c r="M73" s="16">
        <f t="shared" si="6"/>
        <v>55</v>
      </c>
      <c r="N73" s="10">
        <f t="shared" si="8"/>
        <v>4.3857683400000003</v>
      </c>
      <c r="O73" s="38">
        <f t="shared" si="7"/>
        <v>0.24121725870000002</v>
      </c>
    </row>
    <row r="74" spans="1:16">
      <c r="A74" s="9">
        <v>11</v>
      </c>
      <c r="B74" s="6" t="s">
        <v>17</v>
      </c>
      <c r="C74" s="16">
        <v>0</v>
      </c>
      <c r="D74" s="16">
        <v>0</v>
      </c>
      <c r="E74" s="16">
        <f t="shared" si="3"/>
        <v>0</v>
      </c>
      <c r="F74" s="10">
        <f t="shared" si="5"/>
        <v>8.0217264937500001</v>
      </c>
      <c r="G74" s="10">
        <f t="shared" si="4"/>
        <v>0</v>
      </c>
      <c r="H74" s="5"/>
      <c r="I74" s="9">
        <v>11</v>
      </c>
      <c r="J74" s="6" t="s">
        <v>17</v>
      </c>
      <c r="K74" s="16">
        <v>0</v>
      </c>
      <c r="L74" s="16">
        <v>0</v>
      </c>
      <c r="M74" s="16">
        <f t="shared" si="6"/>
        <v>0</v>
      </c>
      <c r="N74" s="10">
        <f t="shared" si="8"/>
        <v>4.3857683400000003</v>
      </c>
      <c r="O74" s="38">
        <f t="shared" si="7"/>
        <v>0</v>
      </c>
    </row>
    <row r="75" spans="1:16">
      <c r="A75" s="6"/>
      <c r="B75" s="5"/>
      <c r="C75" s="16"/>
      <c r="D75" s="16"/>
      <c r="E75" s="16"/>
      <c r="F75" s="11"/>
      <c r="G75" s="10"/>
      <c r="H75" s="6" t="s">
        <v>1</v>
      </c>
      <c r="I75" s="6"/>
      <c r="J75" s="5"/>
      <c r="K75" s="16"/>
      <c r="L75" s="16">
        <v>0</v>
      </c>
      <c r="M75" s="16">
        <f t="shared" si="6"/>
        <v>0</v>
      </c>
      <c r="N75" s="10">
        <f t="shared" si="8"/>
        <v>4.3857683400000003</v>
      </c>
      <c r="O75" s="38">
        <f t="shared" si="7"/>
        <v>0</v>
      </c>
    </row>
    <row r="76" spans="1:16">
      <c r="A76" s="28"/>
      <c r="B76" s="25"/>
      <c r="C76" s="29"/>
      <c r="D76" s="29"/>
      <c r="E76" s="29"/>
      <c r="F76" s="30"/>
      <c r="G76" s="31"/>
      <c r="H76" s="25"/>
      <c r="I76" s="28"/>
      <c r="J76" s="25"/>
      <c r="K76" s="29"/>
      <c r="L76" s="16"/>
      <c r="M76" s="16"/>
      <c r="N76" s="11"/>
      <c r="O76" s="38"/>
    </row>
    <row r="77" spans="1:16">
      <c r="A77" s="28"/>
      <c r="B77" s="25"/>
      <c r="C77" s="29"/>
      <c r="D77" s="29"/>
      <c r="E77" s="29"/>
      <c r="F77" s="30"/>
      <c r="G77" s="31"/>
      <c r="H77" s="25"/>
      <c r="I77" s="28"/>
      <c r="J77" s="25"/>
      <c r="K77" s="29"/>
      <c r="L77" s="29"/>
      <c r="M77" s="29"/>
      <c r="N77" s="30"/>
      <c r="O77" s="39"/>
      <c r="P77" s="32"/>
    </row>
    <row r="78" spans="1:16">
      <c r="A78" s="28"/>
      <c r="B78" s="25"/>
      <c r="C78" s="33" t="s">
        <v>41</v>
      </c>
      <c r="D78" s="29"/>
      <c r="E78" s="29"/>
      <c r="F78" s="30"/>
      <c r="G78" s="31"/>
      <c r="H78" s="25"/>
      <c r="I78" s="28"/>
      <c r="J78" s="25"/>
      <c r="K78" s="33" t="s">
        <v>41</v>
      </c>
      <c r="L78" s="29"/>
      <c r="M78" s="29"/>
      <c r="N78" s="30"/>
      <c r="O78" s="39"/>
      <c r="P78" s="32"/>
    </row>
    <row r="79" spans="1:16">
      <c r="A79" s="28"/>
      <c r="B79" s="25"/>
      <c r="C79" s="32" t="s">
        <v>40</v>
      </c>
      <c r="D79" s="29"/>
      <c r="E79" s="29"/>
      <c r="F79" s="30"/>
      <c r="G79" s="31"/>
      <c r="H79" s="25"/>
      <c r="I79" s="28"/>
      <c r="J79" s="25"/>
      <c r="K79" s="32" t="s">
        <v>42</v>
      </c>
      <c r="L79" s="29"/>
      <c r="M79" s="29"/>
      <c r="N79" s="30"/>
      <c r="O79" s="39"/>
      <c r="P79" s="32"/>
    </row>
    <row r="80" spans="1:16">
      <c r="A80" s="25"/>
      <c r="B80" s="25"/>
      <c r="C80" s="29"/>
      <c r="D80" s="34" t="s">
        <v>1</v>
      </c>
      <c r="E80" s="29"/>
      <c r="F80" s="29"/>
      <c r="G80" s="31"/>
      <c r="H80" s="25"/>
      <c r="I80" s="25"/>
      <c r="J80" s="25"/>
      <c r="K80" s="29"/>
      <c r="L80" s="29"/>
      <c r="M80" s="29"/>
      <c r="N80" s="30"/>
      <c r="O80" s="39"/>
      <c r="P80" s="32"/>
    </row>
    <row r="81" spans="1:16">
      <c r="A81" s="32"/>
      <c r="B81" s="32"/>
      <c r="C81" s="32"/>
      <c r="D81" s="32"/>
      <c r="E81" s="32"/>
      <c r="F81" s="33" t="s">
        <v>29</v>
      </c>
      <c r="G81" s="32"/>
      <c r="H81" s="32"/>
      <c r="I81" s="32"/>
      <c r="J81" s="32"/>
      <c r="K81" s="32"/>
      <c r="L81" s="34" t="s">
        <v>1</v>
      </c>
      <c r="M81" s="29"/>
      <c r="N81" s="29"/>
      <c r="O81" s="39"/>
      <c r="P81" s="32"/>
    </row>
    <row r="82" spans="1:16">
      <c r="A82" s="4"/>
      <c r="B82" s="4"/>
      <c r="C82" s="7" t="s">
        <v>19</v>
      </c>
      <c r="D82" s="7" t="s">
        <v>19</v>
      </c>
      <c r="E82" s="4"/>
      <c r="F82" s="4"/>
      <c r="G82" s="4"/>
      <c r="H82" s="5"/>
      <c r="I82" s="4"/>
      <c r="J82" s="4"/>
      <c r="K82" s="7" t="s">
        <v>19</v>
      </c>
      <c r="L82" s="32"/>
      <c r="M82" s="32"/>
      <c r="N82" s="33" t="s">
        <v>29</v>
      </c>
      <c r="O82" s="21"/>
    </row>
    <row r="83" spans="1:16">
      <c r="A83" s="6" t="s">
        <v>2</v>
      </c>
      <c r="B83" s="6" t="s">
        <v>15</v>
      </c>
      <c r="C83" s="6" t="s">
        <v>20</v>
      </c>
      <c r="D83" s="6" t="s">
        <v>24</v>
      </c>
      <c r="E83" s="6" t="s">
        <v>27</v>
      </c>
      <c r="F83" s="6" t="s">
        <v>30</v>
      </c>
      <c r="G83" s="6" t="s">
        <v>34</v>
      </c>
      <c r="H83" s="5"/>
      <c r="I83" s="6" t="s">
        <v>2</v>
      </c>
      <c r="J83" s="6" t="s">
        <v>15</v>
      </c>
      <c r="K83" s="6" t="s">
        <v>20</v>
      </c>
      <c r="L83" s="7" t="s">
        <v>19</v>
      </c>
      <c r="M83" s="4"/>
      <c r="N83" s="4"/>
      <c r="O83" s="35"/>
    </row>
    <row r="84" spans="1:16">
      <c r="A84" s="6" t="s">
        <v>3</v>
      </c>
      <c r="B84" s="5"/>
      <c r="C84" s="6" t="s">
        <v>21</v>
      </c>
      <c r="D84" s="6" t="s">
        <v>25</v>
      </c>
      <c r="E84" s="5"/>
      <c r="F84" s="6" t="s">
        <v>31</v>
      </c>
      <c r="G84" s="5"/>
      <c r="H84" s="5"/>
      <c r="I84" s="6" t="s">
        <v>3</v>
      </c>
      <c r="J84" s="5"/>
      <c r="K84" s="6" t="s">
        <v>21</v>
      </c>
      <c r="L84" s="6" t="s">
        <v>24</v>
      </c>
      <c r="M84" s="6" t="s">
        <v>27</v>
      </c>
      <c r="N84" s="6" t="s">
        <v>30</v>
      </c>
      <c r="O84" s="22" t="s">
        <v>34</v>
      </c>
    </row>
    <row r="85" spans="1:16">
      <c r="A85" s="5"/>
      <c r="B85" s="5"/>
      <c r="C85" s="6" t="s">
        <v>22</v>
      </c>
      <c r="D85" s="6" t="s">
        <v>22</v>
      </c>
      <c r="E85" s="6" t="s">
        <v>22</v>
      </c>
      <c r="F85" s="6" t="s">
        <v>32</v>
      </c>
      <c r="G85" s="6" t="s">
        <v>35</v>
      </c>
      <c r="H85" s="5"/>
      <c r="I85" s="5"/>
      <c r="J85" s="5"/>
      <c r="K85" s="6" t="s">
        <v>22</v>
      </c>
      <c r="L85" s="6" t="s">
        <v>25</v>
      </c>
      <c r="M85" s="5"/>
      <c r="N85" s="6" t="s">
        <v>31</v>
      </c>
      <c r="O85" s="36"/>
    </row>
    <row r="86" spans="1:16">
      <c r="A86" s="7" t="s">
        <v>4</v>
      </c>
      <c r="B86" s="7" t="s">
        <v>16</v>
      </c>
      <c r="C86" s="7" t="s">
        <v>23</v>
      </c>
      <c r="D86" s="7" t="s">
        <v>26</v>
      </c>
      <c r="E86" s="7" t="s">
        <v>28</v>
      </c>
      <c r="F86" s="8">
        <v>6</v>
      </c>
      <c r="G86" s="8">
        <v>7</v>
      </c>
      <c r="H86" s="5"/>
      <c r="I86" s="7" t="s">
        <v>4</v>
      </c>
      <c r="J86" s="7" t="s">
        <v>16</v>
      </c>
      <c r="K86" s="7" t="s">
        <v>23</v>
      </c>
      <c r="L86" s="6" t="s">
        <v>22</v>
      </c>
      <c r="M86" s="6" t="s">
        <v>22</v>
      </c>
      <c r="N86" s="6" t="s">
        <v>32</v>
      </c>
      <c r="O86" s="22" t="s">
        <v>35</v>
      </c>
    </row>
    <row r="87" spans="1:16">
      <c r="A87" s="4"/>
      <c r="B87" s="4"/>
      <c r="C87" s="4"/>
      <c r="D87" s="4"/>
      <c r="E87" s="4"/>
      <c r="F87" s="77">
        <f>F63</f>
        <v>8021.7264937500004</v>
      </c>
      <c r="G87" s="4"/>
      <c r="H87" s="5"/>
      <c r="I87" s="4"/>
      <c r="J87" s="4"/>
      <c r="K87" s="4"/>
      <c r="L87" s="7" t="s">
        <v>26</v>
      </c>
      <c r="M87" s="7" t="s">
        <v>28</v>
      </c>
      <c r="N87" s="79">
        <v>6</v>
      </c>
      <c r="O87" s="23">
        <v>7</v>
      </c>
    </row>
    <row r="88" spans="1:16">
      <c r="A88" s="9">
        <v>1</v>
      </c>
      <c r="B88" s="6" t="s">
        <v>5</v>
      </c>
      <c r="C88" s="16">
        <v>30</v>
      </c>
      <c r="D88" s="16">
        <v>0</v>
      </c>
      <c r="E88" s="16">
        <f t="shared" ref="E88:E98" si="9">IF(C88&gt;D88,+C88-D88,0)</f>
        <v>30</v>
      </c>
      <c r="F88" s="10">
        <f>F87/1000</f>
        <v>8.0217264937500001</v>
      </c>
      <c r="G88" s="11">
        <f>E88*F88*0.001</f>
        <v>0.24065179481250001</v>
      </c>
      <c r="H88" s="5"/>
      <c r="I88" s="9">
        <v>1</v>
      </c>
      <c r="J88" s="6" t="s">
        <v>5</v>
      </c>
      <c r="K88" s="16">
        <v>90</v>
      </c>
      <c r="L88" s="4"/>
      <c r="M88" s="4"/>
      <c r="N88" s="77">
        <f>N64</f>
        <v>4385.7683400000005</v>
      </c>
      <c r="O88" s="35"/>
    </row>
    <row r="89" spans="1:16">
      <c r="A89" s="9">
        <v>2</v>
      </c>
      <c r="B89" s="6" t="s">
        <v>6</v>
      </c>
      <c r="C89" s="16">
        <v>250</v>
      </c>
      <c r="D89" s="16">
        <v>0</v>
      </c>
      <c r="E89" s="16">
        <f>IF(C89&gt;D89,+C89-D89,0)</f>
        <v>250</v>
      </c>
      <c r="F89" s="10">
        <f t="shared" ref="F89:F98" si="10">F88</f>
        <v>8.0217264937500001</v>
      </c>
      <c r="G89" s="26">
        <f>E89*F89*0.001</f>
        <v>2.0054316234375</v>
      </c>
      <c r="H89" s="5"/>
      <c r="I89" s="9">
        <v>2</v>
      </c>
      <c r="J89" s="6" t="s">
        <v>6</v>
      </c>
      <c r="K89" s="16">
        <v>3500</v>
      </c>
      <c r="L89" s="16">
        <v>0</v>
      </c>
      <c r="M89" s="16">
        <f t="shared" ref="M89:M99" si="11">IF(K88&gt;L89,+K88-L89,0)</f>
        <v>90</v>
      </c>
      <c r="N89" s="10">
        <f>N88/1000</f>
        <v>4.3857683400000003</v>
      </c>
      <c r="O89" s="37">
        <f t="shared" ref="O89:O99" si="12">M89*N89*0.001</f>
        <v>0.39471915060000007</v>
      </c>
    </row>
    <row r="90" spans="1:16">
      <c r="A90" s="9">
        <v>3</v>
      </c>
      <c r="B90" s="6" t="s">
        <v>7</v>
      </c>
      <c r="C90" s="16">
        <v>0</v>
      </c>
      <c r="D90" s="16">
        <v>0</v>
      </c>
      <c r="E90" s="16">
        <f t="shared" si="9"/>
        <v>0</v>
      </c>
      <c r="F90" s="10">
        <f t="shared" si="10"/>
        <v>8.0217264937500001</v>
      </c>
      <c r="G90" s="10">
        <f t="shared" ref="G90:G98" si="13">E90*F90*0.001</f>
        <v>0</v>
      </c>
      <c r="H90" s="5"/>
      <c r="I90" s="9">
        <v>3</v>
      </c>
      <c r="J90" s="6" t="s">
        <v>7</v>
      </c>
      <c r="K90" s="16">
        <v>0</v>
      </c>
      <c r="L90" s="16">
        <v>0</v>
      </c>
      <c r="M90" s="16">
        <f t="shared" si="11"/>
        <v>3500</v>
      </c>
      <c r="N90" s="10">
        <f t="shared" ref="N90:N99" si="14">N89</f>
        <v>4.3857683400000003</v>
      </c>
      <c r="O90" s="40">
        <f>M90*N90*0.001</f>
        <v>15.350189190000002</v>
      </c>
    </row>
    <row r="91" spans="1:16">
      <c r="A91" s="9">
        <v>4</v>
      </c>
      <c r="B91" s="6" t="s">
        <v>8</v>
      </c>
      <c r="C91" s="16">
        <v>0</v>
      </c>
      <c r="D91" s="16">
        <v>0</v>
      </c>
      <c r="E91" s="16">
        <f t="shared" si="9"/>
        <v>0</v>
      </c>
      <c r="F91" s="10">
        <f t="shared" si="10"/>
        <v>8.0217264937500001</v>
      </c>
      <c r="G91" s="10">
        <f t="shared" si="13"/>
        <v>0</v>
      </c>
      <c r="H91" s="5"/>
      <c r="I91" s="9">
        <v>4</v>
      </c>
      <c r="J91" s="6" t="s">
        <v>8</v>
      </c>
      <c r="K91" s="16">
        <v>0</v>
      </c>
      <c r="L91" s="16">
        <v>0</v>
      </c>
      <c r="M91" s="16">
        <f t="shared" si="11"/>
        <v>0</v>
      </c>
      <c r="N91" s="10">
        <f t="shared" si="14"/>
        <v>4.3857683400000003</v>
      </c>
      <c r="O91" s="38">
        <f t="shared" si="12"/>
        <v>0</v>
      </c>
    </row>
    <row r="92" spans="1:16">
      <c r="A92" s="9">
        <v>5</v>
      </c>
      <c r="B92" s="6" t="s">
        <v>9</v>
      </c>
      <c r="C92" s="16">
        <v>0</v>
      </c>
      <c r="D92" s="16">
        <v>0</v>
      </c>
      <c r="E92" s="16">
        <f t="shared" si="9"/>
        <v>0</v>
      </c>
      <c r="F92" s="10">
        <f t="shared" si="10"/>
        <v>8.0217264937500001</v>
      </c>
      <c r="G92" s="10">
        <f t="shared" si="13"/>
        <v>0</v>
      </c>
      <c r="H92" s="5"/>
      <c r="I92" s="9">
        <v>5</v>
      </c>
      <c r="J92" s="6" t="s">
        <v>9</v>
      </c>
      <c r="K92" s="16">
        <v>0</v>
      </c>
      <c r="L92" s="16">
        <v>0</v>
      </c>
      <c r="M92" s="16">
        <f t="shared" si="11"/>
        <v>0</v>
      </c>
      <c r="N92" s="10">
        <f t="shared" si="14"/>
        <v>4.3857683400000003</v>
      </c>
      <c r="O92" s="38">
        <f t="shared" si="12"/>
        <v>0</v>
      </c>
    </row>
    <row r="93" spans="1:16">
      <c r="A93" s="9">
        <v>6</v>
      </c>
      <c r="B93" s="6" t="s">
        <v>10</v>
      </c>
      <c r="C93" s="16">
        <v>0</v>
      </c>
      <c r="D93" s="16">
        <v>0</v>
      </c>
      <c r="E93" s="16">
        <f t="shared" si="9"/>
        <v>0</v>
      </c>
      <c r="F93" s="10">
        <f t="shared" si="10"/>
        <v>8.0217264937500001</v>
      </c>
      <c r="G93" s="10">
        <f t="shared" si="13"/>
        <v>0</v>
      </c>
      <c r="H93" s="5"/>
      <c r="I93" s="9">
        <v>6</v>
      </c>
      <c r="J93" s="6" t="s">
        <v>10</v>
      </c>
      <c r="K93" s="16">
        <v>0</v>
      </c>
      <c r="L93" s="16">
        <v>0</v>
      </c>
      <c r="M93" s="16">
        <f t="shared" si="11"/>
        <v>0</v>
      </c>
      <c r="N93" s="10">
        <f t="shared" si="14"/>
        <v>4.3857683400000003</v>
      </c>
      <c r="O93" s="38">
        <f t="shared" si="12"/>
        <v>0</v>
      </c>
    </row>
    <row r="94" spans="1:16">
      <c r="A94" s="9">
        <v>7</v>
      </c>
      <c r="B94" s="6" t="s">
        <v>11</v>
      </c>
      <c r="C94" s="16">
        <v>0</v>
      </c>
      <c r="D94" s="16">
        <v>0</v>
      </c>
      <c r="E94" s="16">
        <f t="shared" si="9"/>
        <v>0</v>
      </c>
      <c r="F94" s="10">
        <f t="shared" si="10"/>
        <v>8.0217264937500001</v>
      </c>
      <c r="G94" s="10">
        <f t="shared" si="13"/>
        <v>0</v>
      </c>
      <c r="H94" s="5"/>
      <c r="I94" s="9">
        <v>7</v>
      </c>
      <c r="J94" s="6" t="s">
        <v>11</v>
      </c>
      <c r="K94" s="16">
        <v>0</v>
      </c>
      <c r="L94" s="16">
        <v>0</v>
      </c>
      <c r="M94" s="16">
        <f t="shared" si="11"/>
        <v>0</v>
      </c>
      <c r="N94" s="10">
        <f t="shared" si="14"/>
        <v>4.3857683400000003</v>
      </c>
      <c r="O94" s="38">
        <f t="shared" si="12"/>
        <v>0</v>
      </c>
    </row>
    <row r="95" spans="1:16">
      <c r="A95" s="9">
        <v>8</v>
      </c>
      <c r="B95" s="6" t="s">
        <v>12</v>
      </c>
      <c r="C95" s="16">
        <v>0</v>
      </c>
      <c r="D95" s="16">
        <v>0</v>
      </c>
      <c r="E95" s="16">
        <f t="shared" si="9"/>
        <v>0</v>
      </c>
      <c r="F95" s="10">
        <f t="shared" si="10"/>
        <v>8.0217264937500001</v>
      </c>
      <c r="G95" s="10">
        <f t="shared" si="13"/>
        <v>0</v>
      </c>
      <c r="H95" s="5"/>
      <c r="I95" s="9">
        <v>8</v>
      </c>
      <c r="J95" s="6" t="s">
        <v>12</v>
      </c>
      <c r="K95" s="16">
        <v>0</v>
      </c>
      <c r="L95" s="16">
        <v>0</v>
      </c>
      <c r="M95" s="16">
        <f t="shared" si="11"/>
        <v>0</v>
      </c>
      <c r="N95" s="10">
        <f t="shared" si="14"/>
        <v>4.3857683400000003</v>
      </c>
      <c r="O95" s="38">
        <f t="shared" si="12"/>
        <v>0</v>
      </c>
    </row>
    <row r="96" spans="1:16">
      <c r="A96" s="9">
        <v>9</v>
      </c>
      <c r="B96" s="6" t="s">
        <v>13</v>
      </c>
      <c r="C96" s="16">
        <v>10</v>
      </c>
      <c r="D96" s="16">
        <v>0</v>
      </c>
      <c r="E96" s="16">
        <f t="shared" si="9"/>
        <v>10</v>
      </c>
      <c r="F96" s="10">
        <f t="shared" si="10"/>
        <v>8.0217264937500001</v>
      </c>
      <c r="G96" s="27">
        <f t="shared" si="13"/>
        <v>8.0217264937500005E-2</v>
      </c>
      <c r="H96" s="5"/>
      <c r="I96" s="9">
        <v>9</v>
      </c>
      <c r="J96" s="6" t="s">
        <v>13</v>
      </c>
      <c r="K96" s="16">
        <v>30</v>
      </c>
      <c r="L96" s="16">
        <v>0</v>
      </c>
      <c r="M96" s="16">
        <f t="shared" si="11"/>
        <v>0</v>
      </c>
      <c r="N96" s="10">
        <f t="shared" si="14"/>
        <v>4.3857683400000003</v>
      </c>
      <c r="O96" s="38">
        <f t="shared" si="12"/>
        <v>0</v>
      </c>
    </row>
    <row r="97" spans="1:15">
      <c r="A97" s="9">
        <v>10</v>
      </c>
      <c r="B97" s="6" t="s">
        <v>14</v>
      </c>
      <c r="C97" s="16">
        <v>0</v>
      </c>
      <c r="D97" s="16">
        <v>0</v>
      </c>
      <c r="E97" s="16">
        <f t="shared" si="9"/>
        <v>0</v>
      </c>
      <c r="F97" s="10">
        <f t="shared" si="10"/>
        <v>8.0217264937500001</v>
      </c>
      <c r="G97" s="10">
        <f t="shared" si="13"/>
        <v>0</v>
      </c>
      <c r="H97" s="5"/>
      <c r="I97" s="9">
        <v>10</v>
      </c>
      <c r="J97" s="6" t="s">
        <v>14</v>
      </c>
      <c r="K97" s="16">
        <v>0</v>
      </c>
      <c r="L97" s="16">
        <v>0</v>
      </c>
      <c r="M97" s="16">
        <f t="shared" si="11"/>
        <v>30</v>
      </c>
      <c r="N97" s="10">
        <f t="shared" si="14"/>
        <v>4.3857683400000003</v>
      </c>
      <c r="O97" s="41">
        <f t="shared" si="12"/>
        <v>0.13157305020000001</v>
      </c>
    </row>
    <row r="98" spans="1:15">
      <c r="A98" s="9">
        <v>11</v>
      </c>
      <c r="B98" s="6" t="s">
        <v>17</v>
      </c>
      <c r="C98" s="16">
        <v>0</v>
      </c>
      <c r="D98" s="16">
        <v>0</v>
      </c>
      <c r="E98" s="16">
        <f t="shared" si="9"/>
        <v>0</v>
      </c>
      <c r="F98" s="10">
        <f t="shared" si="10"/>
        <v>8.0217264937500001</v>
      </c>
      <c r="G98" s="10">
        <f t="shared" si="13"/>
        <v>0</v>
      </c>
      <c r="H98" s="5"/>
      <c r="I98" s="9">
        <v>11</v>
      </c>
      <c r="J98" s="6" t="s">
        <v>17</v>
      </c>
      <c r="K98" s="16">
        <v>0</v>
      </c>
      <c r="L98" s="16">
        <v>0</v>
      </c>
      <c r="M98" s="16">
        <f t="shared" si="11"/>
        <v>0</v>
      </c>
      <c r="N98" s="10">
        <f t="shared" si="14"/>
        <v>4.3857683400000003</v>
      </c>
      <c r="O98" s="38">
        <f t="shared" si="12"/>
        <v>0</v>
      </c>
    </row>
    <row r="99" spans="1:15">
      <c r="A99" s="32"/>
      <c r="B99" s="32"/>
      <c r="C99" s="32"/>
      <c r="D99" s="32"/>
      <c r="E99" s="42"/>
      <c r="F99" s="42"/>
      <c r="G99" s="32"/>
      <c r="H99" s="32"/>
      <c r="I99" s="32"/>
      <c r="J99" s="32"/>
      <c r="K99" s="32"/>
      <c r="L99" s="16">
        <v>0</v>
      </c>
      <c r="M99" s="16">
        <f t="shared" si="11"/>
        <v>0</v>
      </c>
      <c r="N99" s="10">
        <f t="shared" si="14"/>
        <v>4.3857683400000003</v>
      </c>
      <c r="O99" s="38">
        <f t="shared" si="12"/>
        <v>0</v>
      </c>
    </row>
    <row r="100" spans="1:15">
      <c r="E100" s="17"/>
      <c r="F100" s="17"/>
      <c r="L100" s="32"/>
      <c r="M100" s="32"/>
      <c r="N100" s="32"/>
      <c r="O100" s="21"/>
    </row>
  </sheetData>
  <mergeCells count="19">
    <mergeCell ref="A38:B39"/>
    <mergeCell ref="A40:B41"/>
    <mergeCell ref="A37:E37"/>
    <mergeCell ref="D3:H3"/>
    <mergeCell ref="A8:A17"/>
    <mergeCell ref="B8:B17"/>
    <mergeCell ref="C8:C17"/>
    <mergeCell ref="D8:D17"/>
    <mergeCell ref="E8:E17"/>
    <mergeCell ref="J13:J17"/>
    <mergeCell ref="B3:C3"/>
    <mergeCell ref="K13:K17"/>
    <mergeCell ref="F11:H12"/>
    <mergeCell ref="I11:K12"/>
    <mergeCell ref="F13:F17"/>
    <mergeCell ref="G13:G17"/>
    <mergeCell ref="H13:H17"/>
    <mergeCell ref="I13:I17"/>
    <mergeCell ref="F8:K10"/>
  </mergeCells>
  <phoneticPr fontId="0" type="noConversion"/>
  <pageMargins left="0.37" right="0.35" top="0.36" bottom="0.54" header="0.27559055118110237" footer="0.51181102362204722"/>
  <pageSetup paperSize="9" scale="9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Титул</vt:lpstr>
      <vt:lpstr>Содержание</vt:lpstr>
      <vt:lpstr>Введение</vt:lpstr>
      <vt:lpstr>площади</vt:lpstr>
      <vt:lpstr>дождевые</vt:lpstr>
      <vt:lpstr>талые</vt:lpstr>
      <vt:lpstr>масса общая+сводная</vt:lpstr>
      <vt:lpstr>расчет платы</vt:lpstr>
      <vt:lpstr>расчет</vt:lpstr>
      <vt:lpstr>ливн расчет</vt:lpstr>
      <vt:lpstr>План мер</vt:lpstr>
      <vt:lpstr>Литер</vt:lpstr>
      <vt:lpstr>дождевые!Область_печати</vt:lpstr>
      <vt:lpstr>'масса общая+сводная'!Область_печати</vt:lpstr>
      <vt:lpstr>'План мер'!Область_печати</vt:lpstr>
      <vt:lpstr>площади!Область_печати</vt:lpstr>
      <vt:lpstr>расчет!Область_печати</vt:lpstr>
      <vt:lpstr>расчет!Область_печати_ИМ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Зонова Ю.В.</dc:creator>
  <cp:lastModifiedBy>evgeniya.elizarova</cp:lastModifiedBy>
  <cp:lastPrinted>2012-02-20T10:10:12Z</cp:lastPrinted>
  <dcterms:created xsi:type="dcterms:W3CDTF">1999-01-24T15:11:26Z</dcterms:created>
  <dcterms:modified xsi:type="dcterms:W3CDTF">2012-02-20T10:11:10Z</dcterms:modified>
</cp:coreProperties>
</file>